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Cdata\users\hana.novotna\Dokumenty\PRACOVNÍ\STAVBY\032 Oprava BD Vídeňská 11\Zateplení štítové zdi-nabídka UNISTAV\"/>
    </mc:Choice>
  </mc:AlternateContent>
  <bookViews>
    <workbookView xWindow="28680" yWindow="-120" windowWidth="29040" windowHeight="15840" activeTab="4"/>
  </bookViews>
  <sheets>
    <sheet name="Pokyny pro vyplnění" sheetId="11" r:id="rId1"/>
    <sheet name="Stavba" sheetId="1" r:id="rId2"/>
    <sheet name="VzorPolozky" sheetId="10" state="hidden" r:id="rId3"/>
    <sheet name="00 00 Naklady" sheetId="12" r:id="rId4"/>
    <sheet name="01 2709202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 Naklady'!$1:$7</definedName>
    <definedName name="_xlnm.Print_Titles" localSheetId="4">'01 27092021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 Naklady'!$A$1:$X$16</definedName>
    <definedName name="_xlnm.Print_Area" localSheetId="4">'01 27092021 Pol'!$A$1:$X$53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8" i="1" l="1"/>
  <c r="I57" i="1"/>
  <c r="I56" i="1"/>
  <c r="I55" i="1"/>
  <c r="I54" i="1"/>
  <c r="I53" i="1"/>
  <c r="I52" i="1"/>
  <c r="G44" i="1"/>
  <c r="F44" i="1"/>
  <c r="G43" i="1"/>
  <c r="F43" i="1"/>
  <c r="G41" i="1"/>
  <c r="F41" i="1"/>
  <c r="H41" i="1" s="1"/>
  <c r="I41" i="1" s="1"/>
  <c r="G40" i="1"/>
  <c r="F40" i="1"/>
  <c r="G39" i="1"/>
  <c r="H39" i="1" s="1"/>
  <c r="I39" i="1" s="1"/>
  <c r="I45" i="1" s="1"/>
  <c r="F39" i="1"/>
  <c r="G52" i="13"/>
  <c r="BA36" i="13"/>
  <c r="BA15" i="13"/>
  <c r="BA12" i="13"/>
  <c r="O8" i="13"/>
  <c r="G9" i="13"/>
  <c r="I9" i="13"/>
  <c r="I8" i="13" s="1"/>
  <c r="K9" i="13"/>
  <c r="M9" i="13"/>
  <c r="O9" i="13"/>
  <c r="Q9" i="13"/>
  <c r="Q8" i="13" s="1"/>
  <c r="V9" i="13"/>
  <c r="G11" i="13"/>
  <c r="G8" i="13" s="1"/>
  <c r="I11" i="13"/>
  <c r="K11" i="13"/>
  <c r="O11" i="13"/>
  <c r="Q11" i="13"/>
  <c r="V11" i="13"/>
  <c r="V8" i="13" s="1"/>
  <c r="G14" i="13"/>
  <c r="I14" i="13"/>
  <c r="K14" i="13"/>
  <c r="M14" i="13"/>
  <c r="O14" i="13"/>
  <c r="Q14" i="13"/>
  <c r="V14" i="13"/>
  <c r="G18" i="13"/>
  <c r="AE52" i="13" s="1"/>
  <c r="I18" i="13"/>
  <c r="K18" i="13"/>
  <c r="O18" i="13"/>
  <c r="Q18" i="13"/>
  <c r="V18" i="13"/>
  <c r="G20" i="13"/>
  <c r="M20" i="13" s="1"/>
  <c r="I20" i="13"/>
  <c r="K20" i="13"/>
  <c r="O20" i="13"/>
  <c r="Q20" i="13"/>
  <c r="V20" i="13"/>
  <c r="G21" i="13"/>
  <c r="M21" i="13" s="1"/>
  <c r="I21" i="13"/>
  <c r="K21" i="13"/>
  <c r="K8" i="13" s="1"/>
  <c r="O21" i="13"/>
  <c r="Q21" i="13"/>
  <c r="V21" i="13"/>
  <c r="G23" i="13"/>
  <c r="I23" i="13"/>
  <c r="K23" i="13"/>
  <c r="M23" i="13"/>
  <c r="O23" i="13"/>
  <c r="Q23" i="13"/>
  <c r="V23" i="13"/>
  <c r="K24" i="13"/>
  <c r="O24" i="13"/>
  <c r="G25" i="13"/>
  <c r="I25" i="13"/>
  <c r="I24" i="13" s="1"/>
  <c r="K25" i="13"/>
  <c r="M25" i="13"/>
  <c r="O25" i="13"/>
  <c r="Q25" i="13"/>
  <c r="Q24" i="13" s="1"/>
  <c r="V25" i="13"/>
  <c r="G28" i="13"/>
  <c r="M28" i="13" s="1"/>
  <c r="I28" i="13"/>
  <c r="K28" i="13"/>
  <c r="O28" i="13"/>
  <c r="Q28" i="13"/>
  <c r="V28" i="13"/>
  <c r="V24" i="13" s="1"/>
  <c r="G31" i="13"/>
  <c r="I31" i="13"/>
  <c r="K31" i="13"/>
  <c r="M31" i="13"/>
  <c r="O31" i="13"/>
  <c r="Q31" i="13"/>
  <c r="V31" i="13"/>
  <c r="G33" i="13"/>
  <c r="M33" i="13" s="1"/>
  <c r="I33" i="13"/>
  <c r="K33" i="13"/>
  <c r="O33" i="13"/>
  <c r="Q33" i="13"/>
  <c r="V33" i="13"/>
  <c r="G34" i="13"/>
  <c r="I34" i="13"/>
  <c r="Q34" i="13"/>
  <c r="G35" i="13"/>
  <c r="M35" i="13" s="1"/>
  <c r="M34" i="13" s="1"/>
  <c r="I35" i="13"/>
  <c r="K35" i="13"/>
  <c r="K34" i="13" s="1"/>
  <c r="O35" i="13"/>
  <c r="O34" i="13" s="1"/>
  <c r="Q35" i="13"/>
  <c r="V35" i="13"/>
  <c r="V34" i="13" s="1"/>
  <c r="I37" i="13"/>
  <c r="K37" i="13"/>
  <c r="G38" i="13"/>
  <c r="G37" i="13" s="1"/>
  <c r="I38" i="13"/>
  <c r="K38" i="13"/>
  <c r="M38" i="13"/>
  <c r="O38" i="13"/>
  <c r="O37" i="13" s="1"/>
  <c r="Q38" i="13"/>
  <c r="V38" i="13"/>
  <c r="V37" i="13" s="1"/>
  <c r="G40" i="13"/>
  <c r="I40" i="13"/>
  <c r="K40" i="13"/>
  <c r="M40" i="13"/>
  <c r="O40" i="13"/>
  <c r="Q40" i="13"/>
  <c r="Q37" i="13" s="1"/>
  <c r="V40" i="13"/>
  <c r="G41" i="13"/>
  <c r="I41" i="13"/>
  <c r="K41" i="13"/>
  <c r="M41" i="13"/>
  <c r="O41" i="13"/>
  <c r="Q41" i="13"/>
  <c r="V41" i="13"/>
  <c r="G43" i="13"/>
  <c r="I43" i="13"/>
  <c r="K43" i="13"/>
  <c r="M43" i="13"/>
  <c r="O43" i="13"/>
  <c r="Q43" i="13"/>
  <c r="V43" i="13"/>
  <c r="G44" i="13"/>
  <c r="M44" i="13" s="1"/>
  <c r="M37" i="13" s="1"/>
  <c r="I44" i="13"/>
  <c r="K44" i="13"/>
  <c r="O44" i="13"/>
  <c r="Q44" i="13"/>
  <c r="V44" i="13"/>
  <c r="G46" i="13"/>
  <c r="I46" i="13"/>
  <c r="Q46" i="13"/>
  <c r="G47" i="13"/>
  <c r="M47" i="13" s="1"/>
  <c r="M46" i="13" s="1"/>
  <c r="I47" i="13"/>
  <c r="K47" i="13"/>
  <c r="K46" i="13" s="1"/>
  <c r="O47" i="13"/>
  <c r="O46" i="13" s="1"/>
  <c r="Q47" i="13"/>
  <c r="V47" i="13"/>
  <c r="V46" i="13" s="1"/>
  <c r="G49" i="13"/>
  <c r="I49" i="13"/>
  <c r="K49" i="13"/>
  <c r="M49" i="13"/>
  <c r="O49" i="13"/>
  <c r="Q49" i="13"/>
  <c r="V49" i="13"/>
  <c r="AF52" i="13"/>
  <c r="G15" i="12"/>
  <c r="BA13" i="12"/>
  <c r="G8" i="12"/>
  <c r="K8" i="12"/>
  <c r="O8" i="12"/>
  <c r="Q8" i="12"/>
  <c r="G9" i="12"/>
  <c r="M9" i="12" s="1"/>
  <c r="M8" i="12" s="1"/>
  <c r="I9" i="12"/>
  <c r="I8" i="12" s="1"/>
  <c r="K9" i="12"/>
  <c r="O9" i="12"/>
  <c r="Q9" i="12"/>
  <c r="V9" i="12"/>
  <c r="V8" i="12" s="1"/>
  <c r="K11" i="12"/>
  <c r="O11" i="12"/>
  <c r="Q11" i="12"/>
  <c r="V11" i="12"/>
  <c r="G12" i="12"/>
  <c r="AE15" i="12" s="1"/>
  <c r="I12" i="12"/>
  <c r="I11" i="12" s="1"/>
  <c r="K12" i="12"/>
  <c r="M12" i="12"/>
  <c r="M11" i="12" s="1"/>
  <c r="O12" i="12"/>
  <c r="Q12" i="12"/>
  <c r="V12" i="12"/>
  <c r="AF15" i="12"/>
  <c r="I20" i="1"/>
  <c r="I19" i="1"/>
  <c r="I18" i="1"/>
  <c r="I17" i="1"/>
  <c r="I16" i="1"/>
  <c r="F45" i="1"/>
  <c r="H43" i="1"/>
  <c r="I43" i="1" s="1"/>
  <c r="H42" i="1"/>
  <c r="H40" i="1"/>
  <c r="I40" i="1" s="1"/>
  <c r="I59" i="1" l="1"/>
  <c r="J56" i="1" s="1"/>
  <c r="J57" i="1"/>
  <c r="J54" i="1"/>
  <c r="J58" i="1"/>
  <c r="J53" i="1"/>
  <c r="J55" i="1"/>
  <c r="J52" i="1"/>
  <c r="H44" i="1"/>
  <c r="I44" i="1" s="1"/>
  <c r="G45" i="1"/>
  <c r="G25" i="1" s="1"/>
  <c r="A25" i="1" s="1"/>
  <c r="G23" i="1"/>
  <c r="M24" i="13"/>
  <c r="M11" i="13"/>
  <c r="G24" i="13"/>
  <c r="M18" i="13"/>
  <c r="G11" i="12"/>
  <c r="J39" i="1"/>
  <c r="J45" i="1" s="1"/>
  <c r="J44" i="1"/>
  <c r="J41" i="1"/>
  <c r="J40" i="1"/>
  <c r="J43" i="1"/>
  <c r="H45" i="1"/>
  <c r="I21" i="1"/>
  <c r="J28" i="1"/>
  <c r="J26" i="1"/>
  <c r="G38" i="1"/>
  <c r="F38" i="1"/>
  <c r="J23" i="1"/>
  <c r="J24" i="1"/>
  <c r="J25" i="1"/>
  <c r="J27" i="1"/>
  <c r="E24" i="1"/>
  <c r="E26" i="1"/>
  <c r="J59" i="1" l="1"/>
  <c r="G28" i="1"/>
  <c r="G26" i="1"/>
  <c r="A26" i="1"/>
  <c r="A23" i="1"/>
  <c r="M8" i="13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Hana Novotná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Hana Novotná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<sst xmlns="http://schemas.openxmlformats.org/spreadsheetml/2006/main" count="424" uniqueCount="191">
  <si>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</si>
  <si>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</si>
  <si>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</si>
  <si>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</si>
  <si>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</si>
  <si>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</si>
  <si>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</si>
  <si>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</si>
  <si>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</si>
  <si>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</si>
  <si>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</si>
  <si>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</si>
  <si>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</si>
  <si>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</si>
  <si>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</si>
  <si>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</si>
  <si>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</si>
  <si>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</si>
  <si>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</si>
  <si>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</si>
  <si>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</si>
  <si>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</si>
  <si>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</si>
  <si>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</si>
  <si>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</si>
  <si>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</si>
  <si>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</si>
  <si>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</si>
  <si>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</si>
  <si>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</si>
  <si>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</si>
  <si>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</si>
  <si>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</si>
  <si>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</si>
  <si>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</si>
  <si>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</si>
  <si>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</si>
  <si>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</si>
  <si>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</si>
  <si>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</si>
  <si>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</si>
  <si>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</si>
  <si>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</si>
  <si>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032-1</t>
  </si>
  <si>
    <t>Zateplení štítu BD Vídeňská 11a</t>
  </si>
  <si>
    <t>Statutární město Brno - MČ Brno-střed</t>
  </si>
  <si>
    <t>Dominikánská 2</t>
  </si>
  <si>
    <t>Brno</t>
  </si>
  <si>
    <t>60169</t>
  </si>
  <si>
    <t>44992785</t>
  </si>
  <si>
    <t>CZ44992785</t>
  </si>
  <si>
    <t>Stavba</t>
  </si>
  <si>
    <t>Ostatní a vedlejší náklady</t>
  </si>
  <si>
    <t>00</t>
  </si>
  <si>
    <t>Vedlejší a ostatní náklady</t>
  </si>
  <si>
    <t>Stavební objekt</t>
  </si>
  <si>
    <t>01</t>
  </si>
  <si>
    <t>27092021</t>
  </si>
  <si>
    <t>Zateplení štítové zdi sousedního objektu na ul. Vídeňská, Brno</t>
  </si>
  <si>
    <t>Celkem za stavbu</t>
  </si>
  <si>
    <t>CZK</t>
  </si>
  <si>
    <t>Rekapitulace dílů</t>
  </si>
  <si>
    <t>Typ dílu</t>
  </si>
  <si>
    <t>62</t>
  </si>
  <si>
    <t>Úpravy povrchů vnější</t>
  </si>
  <si>
    <t>94</t>
  </si>
  <si>
    <t>Lešení a stavební výtahy</t>
  </si>
  <si>
    <t>99</t>
  </si>
  <si>
    <t>Staveništní přesun hmot</t>
  </si>
  <si>
    <t>728</t>
  </si>
  <si>
    <t>Vzduchotechnika</t>
  </si>
  <si>
    <t>764</t>
  </si>
  <si>
    <t>Konstrukce klempířské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</si>
  <si>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</si>
  <si>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</si>
  <si>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</si>
  <si>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</si>
  <si>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</si>
  <si>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</si>
  <si>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</si>
  <si>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</si>
  <si>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</si>
  <si>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</si>
  <si>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</si>
  <si>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</si>
  <si>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</si>
  <si>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</si>
  <si>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</si>
  <si>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</si>
  <si>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</si>
  <si>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</si>
  <si>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</si>
  <si>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</si>
  <si>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</si>
  <si>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</si>
  <si>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</si>
  <si>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</si>
  <si>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</si>
  <si>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</si>
  <si>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</si>
  <si>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</si>
  <si>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</si>
  <si>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</si>
  <si>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</si>
  <si>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 R</t>
  </si>
  <si>
    <t>Zařízení staveniště</t>
  </si>
  <si>
    <t>Soubor</t>
  </si>
  <si>
    <t>RTS 21/ II</t>
  </si>
  <si>
    <t>Indiv</t>
  </si>
  <si>
    <t>VRN</t>
  </si>
  <si>
    <t>POL99_8</t>
  </si>
  <si>
    <t>Veškeré náklady spojené s vybudováním, provozem a odstraněním zařízení staveniště.</t>
  </si>
  <si>
    <t>POP</t>
  </si>
  <si>
    <t>005211040R</t>
  </si>
  <si>
    <t xml:space="preserve">Užívání veřejných ploch a prostranství  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</si>
  <si>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</si>
  <si>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SUM</t>
  </si>
  <si>
    <t>END</t>
  </si>
  <si>
    <t>Položkový soupis prací a dodávek</t>
  </si>
  <si>
    <t>622323041R00</t>
  </si>
  <si>
    <t>Příprava podkladu penetrace</t>
  </si>
  <si>
    <t>m2</t>
  </si>
  <si>
    <t>801-1</t>
  </si>
  <si>
    <t>Práce</t>
  </si>
  <si>
    <t>POL1_</t>
  </si>
  <si>
    <t>15*9</t>
  </si>
  <si>
    <t>VV</t>
  </si>
  <si>
    <t>622319526R00</t>
  </si>
  <si>
    <t>Zateplení soklu extrudovaným polystyrénem, tloušťky 180 mm, kontaktní nátěr a akrylátová omítka</t>
  </si>
  <si>
    <t>nanesení lepicího tmelu na izolační desky, nalepení desek, zajištění talířovými hmoždinkami (6 ks/m2), přebroušení desek, natažení stěrky, vtlačení výztužné tkaniny, přehlazení stěrky. Další vrstvy podle popisu položky. Včetně rohových lišt na hranách budov.</t>
  </si>
  <si>
    <t>SPI</t>
  </si>
  <si>
    <t>9*0,6</t>
  </si>
  <si>
    <t>622319836RT1</t>
  </si>
  <si>
    <t>Zateplení fasády  , minerálními deskami s podélným vláknem, tloušťky 180 mm, kontaktní nátěr a silikonová omítka, hlazená, zrnitost 2 mm</t>
  </si>
  <si>
    <t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</t>
  </si>
  <si>
    <t>Včetně rohových lišt na hranách budov.</t>
  </si>
  <si>
    <t>(15-0,6)*9</t>
  </si>
  <si>
    <t>622319016R00</t>
  </si>
  <si>
    <t>Profily zakládací hliníkové, pro izolaci tl. 180 mm</t>
  </si>
  <si>
    <t>m</t>
  </si>
  <si>
    <t>9*1,1</t>
  </si>
  <si>
    <t>622300152R00</t>
  </si>
  <si>
    <t>Profily dilatační montáž</t>
  </si>
  <si>
    <t>622904112R00</t>
  </si>
  <si>
    <t>Očištění fasád tlakovou vodou, složitost fasády 1 - 2</t>
  </si>
  <si>
    <t>28350208R</t>
  </si>
  <si>
    <t>profil dilatační rohový; plast+tkanina</t>
  </si>
  <si>
    <t>SPCM</t>
  </si>
  <si>
    <t>Specifikace</t>
  </si>
  <si>
    <t>POL3_</t>
  </si>
  <si>
    <t>941941032R00</t>
  </si>
  <si>
    <t>Montáž lešení lehkého pracovního řadového s podlahami šířky od 0,80 do 1,00 m, výšky přes 10 do 30 m</t>
  </si>
  <si>
    <t>800-3</t>
  </si>
  <si>
    <t>včetně kotvení</t>
  </si>
  <si>
    <t>10*15</t>
  </si>
  <si>
    <t>941941111R00</t>
  </si>
  <si>
    <t xml:space="preserve">Montáž lešení lehkého pracovního řadového s podlahami pronájem lešení za den </t>
  </si>
  <si>
    <t>21*150</t>
  </si>
  <si>
    <t>941941502R00</t>
  </si>
  <si>
    <t>Montáž lešení lehkého pracovního řadového s podlahami Dovoz a odvoz lešení rámového pronajatého</t>
  </si>
  <si>
    <t>km</t>
  </si>
  <si>
    <t>941941832R00</t>
  </si>
  <si>
    <t>Demontáž lešení lehkého řadového s podlahami šířky od 0,8 do 1 m, výšky přes 10 do 30 m</t>
  </si>
  <si>
    <t>998011003R00</t>
  </si>
  <si>
    <t>Přesun hmot pro budovy s nosnou konstrukcí zděnou Přesun hmot pro budovy zděné výšky do 24 m</t>
  </si>
  <si>
    <t>přesun hmot pro budovy občanské výstavby (JKSO 801), budovy pro bydlení (JKSO 803) budovy pro výrobu a služby (JKSO 812) s nosnou svislou konstrukcí zděnou z cihel nebo tvárnic nebo kovovou</t>
  </si>
  <si>
    <t>728114112R00</t>
  </si>
  <si>
    <t>Montáž kruhového plastového potrubí do průměru d 200 mm</t>
  </si>
  <si>
    <t>800-728</t>
  </si>
  <si>
    <t>4*0,3</t>
  </si>
  <si>
    <t>728415111R00</t>
  </si>
  <si>
    <t xml:space="preserve">Mřížky, regulátory montáž čtyřhranné větrací nebo ventilační mřížky, do průřezu 0,04 m2,  </t>
  </si>
  <si>
    <t>kus</t>
  </si>
  <si>
    <t>28611150.AR</t>
  </si>
  <si>
    <t>trubka plastová kanalizační PVC; hladká, s hrdlem; Sn 4 kN/m2; D = 160,0 mm; s = 4,00 mm; l = 500,0 mm</t>
  </si>
  <si>
    <t>4*0,1</t>
  </si>
  <si>
    <t>59244033R</t>
  </si>
  <si>
    <t>mřížka větrací pro odvětrání střechy; plastová; l = 1 000 mm</t>
  </si>
  <si>
    <t>998728103R00</t>
  </si>
  <si>
    <t>Přesun hmot pro vzduchotechniku v objektech výšky do 24 m</t>
  </si>
  <si>
    <t>t</t>
  </si>
  <si>
    <t>Přesun hmot</t>
  </si>
  <si>
    <t>POL7_</t>
  </si>
  <si>
    <t>vodorovně do 50 m</t>
  </si>
  <si>
    <t>764430240R00</t>
  </si>
  <si>
    <t>Oplechování zdí a nadezdívek z pozinkovaného plechu výroba a montáž _x000D_
 rš 500 mm</t>
  </si>
  <si>
    <t>800-764</t>
  </si>
  <si>
    <t>včetně rohů</t>
  </si>
  <si>
    <t>998764103R00</t>
  </si>
  <si>
    <t>Přesun hmot pro konstrukce klempířské v objektech výšky do 24 m</t>
  </si>
  <si>
    <t>50 m vodorovně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</si>
</sst>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0" fontId="16" fillId="0" borderId="18" xfId="0" applyNumberFormat="1" applyFont="1" applyBorder="1" applyAlignment="1">
      <alignment vertical="top" wrapText="1"/>
    </xf>
    <xf numFmtId="0" fontId="16" fillId="0" borderId="0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4" fontId="19" fillId="0" borderId="0" xfId="0" quotePrefix="1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08" t="s">
        <v>22</v>
      </c>
      <c r="C2" s="109"/>
      <c r="D2" s="110" t="s">
        <v>43</v>
      </c>
      <c r="E2" s="111" t="s">
        <v>44</v>
      </c>
      <c r="F2" s="112"/>
      <c r="G2" s="112"/>
      <c r="H2" s="112"/>
      <c r="I2" s="112"/>
      <c r="J2" s="113"/>
      <c r="O2" s="1"/>
    </row>
    <row r="3" spans="1:15" ht="27" hidden="1" customHeight="1" x14ac:dyDescent="0.2">
      <c r="A3" s="2"/>
      <c r="B3" s="114"/>
      <c r="C3" s="109"/>
      <c r="D3" s="115"/>
      <c r="E3" s="116"/>
      <c r="F3" s="117"/>
      <c r="G3" s="117"/>
      <c r="H3" s="117"/>
      <c r="I3" s="117"/>
      <c r="J3" s="118"/>
    </row>
    <row r="4" spans="1:15" ht="23.25" customHeight="1" x14ac:dyDescent="0.2">
      <c r="A4" s="2"/>
      <c r="B4" s="119"/>
      <c r="C4" s="120"/>
      <c r="D4" s="121"/>
      <c r="E4" s="122"/>
      <c r="F4" s="122"/>
      <c r="G4" s="122"/>
      <c r="H4" s="122"/>
      <c r="I4" s="122"/>
      <c r="J4" s="123"/>
    </row>
    <row r="5" spans="1:15" ht="24" customHeight="1" x14ac:dyDescent="0.2">
      <c r="A5" s="2"/>
      <c r="B5" s="31" t="s">
        <v>42</v>
      </c>
      <c r="D5" s="124" t="s">
        <v>45</v>
      </c>
      <c r="E5" s="91"/>
      <c r="F5" s="91"/>
      <c r="G5" s="91"/>
      <c r="H5" s="18" t="s">
        <v>40</v>
      </c>
      <c r="I5" s="128" t="s">
        <v>49</v>
      </c>
      <c r="J5" s="8"/>
    </row>
    <row r="6" spans="1:15" ht="15.75" customHeight="1" x14ac:dyDescent="0.2">
      <c r="A6" s="2"/>
      <c r="B6" s="28"/>
      <c r="C6" s="55"/>
      <c r="D6" s="125" t="s">
        <v>46</v>
      </c>
      <c r="E6" s="92"/>
      <c r="F6" s="92"/>
      <c r="G6" s="92"/>
      <c r="H6" s="18" t="s">
        <v>34</v>
      </c>
      <c r="I6" s="128" t="s">
        <v>50</v>
      </c>
      <c r="J6" s="8"/>
    </row>
    <row r="7" spans="1:15" ht="15.75" customHeight="1" x14ac:dyDescent="0.2">
      <c r="A7" s="2"/>
      <c r="B7" s="29"/>
      <c r="C7" s="56"/>
      <c r="D7" s="127" t="s">
        <v>48</v>
      </c>
      <c r="E7" s="126" t="s">
        <v>47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SUMIF(F52:F58,A16,I52:I58)+SUMIF(F52:F58,"PSU",I52:I58)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SUMIF(F52:F58,A17,I52:I58)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SUMIF(F52:F58,A18,I52:I58)</f>
        <v>0</v>
      </c>
      <c r="J18" s="85"/>
    </row>
    <row r="19" spans="1:10" ht="23.25" customHeight="1" x14ac:dyDescent="0.2">
      <c r="A19" s="196" t="s">
        <v>73</v>
      </c>
      <c r="B19" s="38" t="s">
        <v>27</v>
      </c>
      <c r="C19" s="62"/>
      <c r="D19" s="63"/>
      <c r="E19" s="83"/>
      <c r="F19" s="84"/>
      <c r="G19" s="83"/>
      <c r="H19" s="84"/>
      <c r="I19" s="83">
        <f>SUMIF(F52:F58,A19,I52:I58)</f>
        <v>0</v>
      </c>
      <c r="J19" s="85"/>
    </row>
    <row r="20" spans="1:10" ht="23.25" customHeight="1" x14ac:dyDescent="0.2">
      <c r="A20" s="196" t="s">
        <v>74</v>
      </c>
      <c r="B20" s="38" t="s">
        <v>28</v>
      </c>
      <c r="C20" s="62"/>
      <c r="D20" s="63"/>
      <c r="E20" s="83"/>
      <c r="F20" s="84"/>
      <c r="G20" s="83"/>
      <c r="H20" s="84"/>
      <c r="I20" s="83">
        <f>SUMIF(F52:F58,A20,I52:I58)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51</v>
      </c>
      <c r="C39" s="148"/>
      <c r="D39" s="148"/>
      <c r="E39" s="148"/>
      <c r="F39" s="149">
        <f>'00 00 Naklady'!AE15+'01 27092021 Pol'!AE52</f>
        <v>0</v>
      </c>
      <c r="G39" s="150">
        <f>'00 00 Naklady'!AF15+'01 27092021 Pol'!AF52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customHeight="1" x14ac:dyDescent="0.2">
      <c r="A40" s="137">
        <v>2</v>
      </c>
      <c r="B40" s="153"/>
      <c r="C40" s="154" t="s">
        <v>52</v>
      </c>
      <c r="D40" s="154"/>
      <c r="E40" s="154"/>
      <c r="F40" s="155">
        <f>'00 00 Naklady'!AE15</f>
        <v>0</v>
      </c>
      <c r="G40" s="156">
        <f>'00 00 Naklady'!AF15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customHeight="1" x14ac:dyDescent="0.2">
      <c r="A41" s="137">
        <v>3</v>
      </c>
      <c r="B41" s="158" t="s">
        <v>53</v>
      </c>
      <c r="C41" s="148" t="s">
        <v>54</v>
      </c>
      <c r="D41" s="148"/>
      <c r="E41" s="148"/>
      <c r="F41" s="159">
        <f>'00 00 Naklady'!AE15</f>
        <v>0</v>
      </c>
      <c r="G41" s="151">
        <f>'00 00 Naklady'!AF15</f>
        <v>0</v>
      </c>
      <c r="H41" s="151">
        <f>(F41*SazbaDPH1/100)+(G41*SazbaDPH2/100)</f>
        <v>0</v>
      </c>
      <c r="I41" s="151">
        <f>F41+G41+H41</f>
        <v>0</v>
      </c>
      <c r="J41" s="152" t="str">
        <f>IF(CenaCelkemVypocet=0,"",I41/CenaCelkemVypocet*100)</f>
        <v/>
      </c>
    </row>
    <row r="42" spans="1:10" ht="25.5" customHeight="1" x14ac:dyDescent="0.2">
      <c r="A42" s="137">
        <v>2</v>
      </c>
      <c r="B42" s="153"/>
      <c r="C42" s="154" t="s">
        <v>55</v>
      </c>
      <c r="D42" s="154"/>
      <c r="E42" s="154"/>
      <c r="F42" s="155"/>
      <c r="G42" s="156"/>
      <c r="H42" s="156">
        <f>(F42*SazbaDPH1/100)+(G42*SazbaDPH2/100)</f>
        <v>0</v>
      </c>
      <c r="I42" s="156"/>
      <c r="J42" s="157"/>
    </row>
    <row r="43" spans="1:10" ht="25.5" customHeight="1" x14ac:dyDescent="0.2">
      <c r="A43" s="137">
        <v>2</v>
      </c>
      <c r="B43" s="153" t="s">
        <v>56</v>
      </c>
      <c r="C43" s="154" t="s">
        <v>44</v>
      </c>
      <c r="D43" s="154"/>
      <c r="E43" s="154"/>
      <c r="F43" s="155">
        <f>'01 27092021 Pol'!AE52</f>
        <v>0</v>
      </c>
      <c r="G43" s="156">
        <f>'01 27092021 Pol'!AF52</f>
        <v>0</v>
      </c>
      <c r="H43" s="156">
        <f>(F43*SazbaDPH1/100)+(G43*SazbaDPH2/100)</f>
        <v>0</v>
      </c>
      <c r="I43" s="156">
        <f>F43+G43+H43</f>
        <v>0</v>
      </c>
      <c r="J43" s="157" t="str">
        <f>IF(CenaCelkemVypocet=0,"",I43/CenaCelkemVypocet*100)</f>
        <v/>
      </c>
    </row>
    <row r="44" spans="1:10" ht="25.5" customHeight="1" x14ac:dyDescent="0.2">
      <c r="A44" s="137">
        <v>3</v>
      </c>
      <c r="B44" s="158" t="s">
        <v>57</v>
      </c>
      <c r="C44" s="148" t="s">
        <v>58</v>
      </c>
      <c r="D44" s="148"/>
      <c r="E44" s="148"/>
      <c r="F44" s="159">
        <f>'01 27092021 Pol'!AE52</f>
        <v>0</v>
      </c>
      <c r="G44" s="151">
        <f>'01 27092021 Pol'!AF52</f>
        <v>0</v>
      </c>
      <c r="H44" s="151">
        <f>(F44*SazbaDPH1/100)+(G44*SazbaDPH2/100)</f>
        <v>0</v>
      </c>
      <c r="I44" s="151">
        <f>F44+G44+H44</f>
        <v>0</v>
      </c>
      <c r="J44" s="152" t="str">
        <f>IF(CenaCelkemVypocet=0,"",I44/CenaCelkemVypocet*100)</f>
        <v/>
      </c>
    </row>
    <row r="45" spans="1:10" ht="25.5" customHeight="1" x14ac:dyDescent="0.2">
      <c r="A45" s="137"/>
      <c r="B45" s="160" t="s">
        <v>59</v>
      </c>
      <c r="C45" s="161"/>
      <c r="D45" s="161"/>
      <c r="E45" s="162"/>
      <c r="F45" s="163">
        <f>SUMIF(A39:A44,"=1",F39:F44)</f>
        <v>0</v>
      </c>
      <c r="G45" s="164">
        <f>SUMIF(A39:A44,"=1",G39:G44)</f>
        <v>0</v>
      </c>
      <c r="H45" s="164">
        <f>SUMIF(A39:A44,"=1",H39:H44)</f>
        <v>0</v>
      </c>
      <c r="I45" s="164">
        <f>SUMIF(A39:A44,"=1",I39:I44)</f>
        <v>0</v>
      </c>
      <c r="J45" s="165">
        <f>SUMIF(A39:A44,"=1",J39:J44)</f>
        <v>0</v>
      </c>
    </row>
    <row r="49" spans="1:10" ht="15.75" x14ac:dyDescent="0.25">
      <c r="B49" s="176" t="s">
        <v>61</v>
      </c>
    </row>
    <row r="51" spans="1:10" ht="25.5" customHeight="1" x14ac:dyDescent="0.2">
      <c r="A51" s="178"/>
      <c r="B51" s="181" t="s">
        <v>17</v>
      </c>
      <c r="C51" s="181" t="s">
        <v>5</v>
      </c>
      <c r="D51" s="182"/>
      <c r="E51" s="182"/>
      <c r="F51" s="183" t="s">
        <v>62</v>
      </c>
      <c r="G51" s="183"/>
      <c r="H51" s="183"/>
      <c r="I51" s="183" t="s">
        <v>29</v>
      </c>
      <c r="J51" s="183" t="s">
        <v>0</v>
      </c>
    </row>
    <row r="52" spans="1:10" ht="36.75" customHeight="1" x14ac:dyDescent="0.2">
      <c r="A52" s="179"/>
      <c r="B52" s="184" t="s">
        <v>63</v>
      </c>
      <c r="C52" s="185" t="s">
        <v>64</v>
      </c>
      <c r="D52" s="186"/>
      <c r="E52" s="186"/>
      <c r="F52" s="192" t="s">
        <v>24</v>
      </c>
      <c r="G52" s="193"/>
      <c r="H52" s="193"/>
      <c r="I52" s="193">
        <f>'01 27092021 Pol'!G8</f>
        <v>0</v>
      </c>
      <c r="J52" s="190" t="str">
        <f>IF(I59=0,"",I52/I59*100)</f>
        <v/>
      </c>
    </row>
    <row r="53" spans="1:10" ht="36.75" customHeight="1" x14ac:dyDescent="0.2">
      <c r="A53" s="179"/>
      <c r="B53" s="184" t="s">
        <v>65</v>
      </c>
      <c r="C53" s="185" t="s">
        <v>66</v>
      </c>
      <c r="D53" s="186"/>
      <c r="E53" s="186"/>
      <c r="F53" s="192" t="s">
        <v>24</v>
      </c>
      <c r="G53" s="193"/>
      <c r="H53" s="193"/>
      <c r="I53" s="193">
        <f>'01 27092021 Pol'!G24</f>
        <v>0</v>
      </c>
      <c r="J53" s="190" t="str">
        <f>IF(I59=0,"",I53/I59*100)</f>
        <v/>
      </c>
    </row>
    <row r="54" spans="1:10" ht="36.75" customHeight="1" x14ac:dyDescent="0.2">
      <c r="A54" s="179"/>
      <c r="B54" s="184" t="s">
        <v>67</v>
      </c>
      <c r="C54" s="185" t="s">
        <v>68</v>
      </c>
      <c r="D54" s="186"/>
      <c r="E54" s="186"/>
      <c r="F54" s="192" t="s">
        <v>24</v>
      </c>
      <c r="G54" s="193"/>
      <c r="H54" s="193"/>
      <c r="I54" s="193">
        <f>'01 27092021 Pol'!G34</f>
        <v>0</v>
      </c>
      <c r="J54" s="190" t="str">
        <f>IF(I59=0,"",I54/I59*100)</f>
        <v/>
      </c>
    </row>
    <row r="55" spans="1:10" ht="36.75" customHeight="1" x14ac:dyDescent="0.2">
      <c r="A55" s="179"/>
      <c r="B55" s="184" t="s">
        <v>69</v>
      </c>
      <c r="C55" s="185" t="s">
        <v>70</v>
      </c>
      <c r="D55" s="186"/>
      <c r="E55" s="186"/>
      <c r="F55" s="192" t="s">
        <v>25</v>
      </c>
      <c r="G55" s="193"/>
      <c r="H55" s="193"/>
      <c r="I55" s="193">
        <f>'01 27092021 Pol'!G37</f>
        <v>0</v>
      </c>
      <c r="J55" s="190" t="str">
        <f>IF(I59=0,"",I55/I59*100)</f>
        <v/>
      </c>
    </row>
    <row r="56" spans="1:10" ht="36.75" customHeight="1" x14ac:dyDescent="0.2">
      <c r="A56" s="179"/>
      <c r="B56" s="184" t="s">
        <v>71</v>
      </c>
      <c r="C56" s="185" t="s">
        <v>72</v>
      </c>
      <c r="D56" s="186"/>
      <c r="E56" s="186"/>
      <c r="F56" s="192" t="s">
        <v>25</v>
      </c>
      <c r="G56" s="193"/>
      <c r="H56" s="193"/>
      <c r="I56" s="193">
        <f>'01 27092021 Pol'!G46</f>
        <v>0</v>
      </c>
      <c r="J56" s="190" t="str">
        <f>IF(I59=0,"",I56/I59*100)</f>
        <v/>
      </c>
    </row>
    <row r="57" spans="1:10" ht="36.75" customHeight="1" x14ac:dyDescent="0.2">
      <c r="A57" s="179"/>
      <c r="B57" s="184" t="s">
        <v>73</v>
      </c>
      <c r="C57" s="185" t="s">
        <v>27</v>
      </c>
      <c r="D57" s="186"/>
      <c r="E57" s="186"/>
      <c r="F57" s="192" t="s">
        <v>73</v>
      </c>
      <c r="G57" s="193"/>
      <c r="H57" s="193"/>
      <c r="I57" s="193">
        <f>'00 00 Naklady'!G8</f>
        <v>0</v>
      </c>
      <c r="J57" s="190" t="str">
        <f>IF(I59=0,"",I57/I59*100)</f>
        <v/>
      </c>
    </row>
    <row r="58" spans="1:10" ht="36.75" customHeight="1" x14ac:dyDescent="0.2">
      <c r="A58" s="179"/>
      <c r="B58" s="184" t="s">
        <v>74</v>
      </c>
      <c r="C58" s="185" t="s">
        <v>28</v>
      </c>
      <c r="D58" s="186"/>
      <c r="E58" s="186"/>
      <c r="F58" s="192" t="s">
        <v>74</v>
      </c>
      <c r="G58" s="193"/>
      <c r="H58" s="193"/>
      <c r="I58" s="193">
        <f>'00 00 Naklady'!G11</f>
        <v>0</v>
      </c>
      <c r="J58" s="190" t="str">
        <f>IF(I59=0,"",I58/I59*100)</f>
        <v/>
      </c>
    </row>
    <row r="59" spans="1:10" ht="25.5" customHeight="1" x14ac:dyDescent="0.2">
      <c r="A59" s="180"/>
      <c r="B59" s="187" t="s">
        <v>1</v>
      </c>
      <c r="C59" s="188"/>
      <c r="D59" s="189"/>
      <c r="E59" s="189"/>
      <c r="F59" s="194"/>
      <c r="G59" s="195"/>
      <c r="H59" s="195"/>
      <c r="I59" s="195">
        <f>SUM(I52:I58)</f>
        <v>0</v>
      </c>
      <c r="J59" s="191">
        <f>SUM(J52:J58)</f>
        <v>0</v>
      </c>
    </row>
    <row r="60" spans="1:10" x14ac:dyDescent="0.2">
      <c r="F60" s="135"/>
      <c r="G60" s="135"/>
      <c r="H60" s="135"/>
      <c r="I60" s="135"/>
      <c r="J60" s="136"/>
    </row>
    <row r="61" spans="1:10" x14ac:dyDescent="0.2">
      <c r="F61" s="135"/>
      <c r="G61" s="135"/>
      <c r="H61" s="135"/>
      <c r="I61" s="135"/>
      <c r="J61" s="136"/>
    </row>
    <row r="62" spans="1:10" x14ac:dyDescent="0.2">
      <c r="F62" s="135"/>
      <c r="G62" s="135"/>
      <c r="H62" s="135"/>
      <c r="I62" s="135"/>
      <c r="J62" s="136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C55:E55"/>
    <mergeCell ref="C56:E56"/>
    <mergeCell ref="C57:E57"/>
    <mergeCell ref="C58:E58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75</v>
      </c>
      <c r="B1" s="197"/>
      <c r="C1" s="197"/>
      <c r="D1" s="197"/>
      <c r="E1" s="197"/>
      <c r="F1" s="197"/>
      <c r="G1" s="197"/>
      <c r="AG1" t="s">
        <v>76</v>
      </c>
    </row>
    <row r="2" spans="1:60" ht="24.95" customHeight="1" x14ac:dyDescent="0.2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77</v>
      </c>
    </row>
    <row r="3" spans="1:60" ht="24.95" customHeight="1" x14ac:dyDescent="0.2">
      <c r="A3" s="198" t="s">
        <v>8</v>
      </c>
      <c r="B3" s="49" t="s">
        <v>53</v>
      </c>
      <c r="C3" s="201" t="s">
        <v>54</v>
      </c>
      <c r="D3" s="199"/>
      <c r="E3" s="199"/>
      <c r="F3" s="199"/>
      <c r="G3" s="200"/>
      <c r="AC3" s="177" t="s">
        <v>78</v>
      </c>
      <c r="AG3" t="s">
        <v>79</v>
      </c>
    </row>
    <row r="4" spans="1:60" ht="24.95" customHeight="1" x14ac:dyDescent="0.2">
      <c r="A4" s="202" t="s">
        <v>9</v>
      </c>
      <c r="B4" s="203" t="s">
        <v>53</v>
      </c>
      <c r="C4" s="204" t="s">
        <v>54</v>
      </c>
      <c r="D4" s="205"/>
      <c r="E4" s="205"/>
      <c r="F4" s="205"/>
      <c r="G4" s="206"/>
      <c r="AG4" t="s">
        <v>80</v>
      </c>
    </row>
    <row r="5" spans="1:60" x14ac:dyDescent="0.2">
      <c r="D5" s="10"/>
    </row>
    <row r="6" spans="1:60" ht="38.25" x14ac:dyDescent="0.2">
      <c r="A6" s="208" t="s">
        <v>81</v>
      </c>
      <c r="B6" s="210" t="s">
        <v>82</v>
      </c>
      <c r="C6" s="210" t="s">
        <v>83</v>
      </c>
      <c r="D6" s="209" t="s">
        <v>84</v>
      </c>
      <c r="E6" s="208" t="s">
        <v>85</v>
      </c>
      <c r="F6" s="207" t="s">
        <v>86</v>
      </c>
      <c r="G6" s="208" t="s">
        <v>29</v>
      </c>
      <c r="H6" s="211" t="s">
        <v>30</v>
      </c>
      <c r="I6" s="211" t="s">
        <v>87</v>
      </c>
      <c r="J6" s="211" t="s">
        <v>31</v>
      </c>
      <c r="K6" s="211" t="s">
        <v>88</v>
      </c>
      <c r="L6" s="211" t="s">
        <v>89</v>
      </c>
      <c r="M6" s="211" t="s">
        <v>90</v>
      </c>
      <c r="N6" s="211" t="s">
        <v>91</v>
      </c>
      <c r="O6" s="211" t="s">
        <v>92</v>
      </c>
      <c r="P6" s="211" t="s">
        <v>93</v>
      </c>
      <c r="Q6" s="211" t="s">
        <v>94</v>
      </c>
      <c r="R6" s="211" t="s">
        <v>95</v>
      </c>
      <c r="S6" s="211" t="s">
        <v>96</v>
      </c>
      <c r="T6" s="211" t="s">
        <v>97</v>
      </c>
      <c r="U6" s="211" t="s">
        <v>98</v>
      </c>
      <c r="V6" s="211" t="s">
        <v>99</v>
      </c>
      <c r="W6" s="211" t="s">
        <v>100</v>
      </c>
      <c r="X6" s="211" t="s">
        <v>101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23" t="s">
        <v>102</v>
      </c>
      <c r="B8" s="224" t="s">
        <v>73</v>
      </c>
      <c r="C8" s="239" t="s">
        <v>27</v>
      </c>
      <c r="D8" s="225"/>
      <c r="E8" s="226"/>
      <c r="F8" s="227"/>
      <c r="G8" s="227">
        <f>SUMIF(AG9:AG10,"&lt;&gt;NOR",G9:G10)</f>
        <v>0</v>
      </c>
      <c r="H8" s="227"/>
      <c r="I8" s="227">
        <f>SUM(I9:I10)</f>
        <v>0</v>
      </c>
      <c r="J8" s="227"/>
      <c r="K8" s="227">
        <f>SUM(K9:K10)</f>
        <v>0</v>
      </c>
      <c r="L8" s="227"/>
      <c r="M8" s="227">
        <f>SUM(M9:M10)</f>
        <v>0</v>
      </c>
      <c r="N8" s="227"/>
      <c r="O8" s="227">
        <f>SUM(O9:O10)</f>
        <v>0</v>
      </c>
      <c r="P8" s="227"/>
      <c r="Q8" s="227">
        <f>SUM(Q9:Q10)</f>
        <v>0</v>
      </c>
      <c r="R8" s="227"/>
      <c r="S8" s="227"/>
      <c r="T8" s="228"/>
      <c r="U8" s="222"/>
      <c r="V8" s="222">
        <f>SUM(V9:V10)</f>
        <v>0</v>
      </c>
      <c r="W8" s="222"/>
      <c r="X8" s="222"/>
      <c r="AG8" t="s">
        <v>103</v>
      </c>
    </row>
    <row r="9" spans="1:60" outlineLevel="1" x14ac:dyDescent="0.2">
      <c r="A9" s="229">
        <v>1</v>
      </c>
      <c r="B9" s="230" t="s">
        <v>104</v>
      </c>
      <c r="C9" s="240" t="s">
        <v>105</v>
      </c>
      <c r="D9" s="231" t="s">
        <v>106</v>
      </c>
      <c r="E9" s="232">
        <v>1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15</v>
      </c>
      <c r="M9" s="234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4"/>
      <c r="S9" s="234" t="s">
        <v>107</v>
      </c>
      <c r="T9" s="235" t="s">
        <v>108</v>
      </c>
      <c r="U9" s="221">
        <v>0</v>
      </c>
      <c r="V9" s="221">
        <f>ROUND(E9*U9,2)</f>
        <v>0</v>
      </c>
      <c r="W9" s="221"/>
      <c r="X9" s="221" t="s">
        <v>109</v>
      </c>
      <c r="Y9" s="212"/>
      <c r="Z9" s="212"/>
      <c r="AA9" s="212"/>
      <c r="AB9" s="212"/>
      <c r="AC9" s="212"/>
      <c r="AD9" s="212"/>
      <c r="AE9" s="212"/>
      <c r="AF9" s="212"/>
      <c r="AG9" s="212" t="s">
        <v>110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9"/>
      <c r="B10" s="220"/>
      <c r="C10" s="241" t="s">
        <v>111</v>
      </c>
      <c r="D10" s="236"/>
      <c r="E10" s="236"/>
      <c r="F10" s="236"/>
      <c r="G10" s="236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12"/>
      <c r="Z10" s="212"/>
      <c r="AA10" s="212"/>
      <c r="AB10" s="212"/>
      <c r="AC10" s="212"/>
      <c r="AD10" s="212"/>
      <c r="AE10" s="212"/>
      <c r="AF10" s="212"/>
      <c r="AG10" s="212" t="s">
        <v>112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x14ac:dyDescent="0.2">
      <c r="A11" s="223" t="s">
        <v>102</v>
      </c>
      <c r="B11" s="224" t="s">
        <v>74</v>
      </c>
      <c r="C11" s="239" t="s">
        <v>28</v>
      </c>
      <c r="D11" s="225"/>
      <c r="E11" s="226"/>
      <c r="F11" s="227"/>
      <c r="G11" s="227">
        <f>SUMIF(AG12:AG13,"&lt;&gt;NOR",G12:G13)</f>
        <v>0</v>
      </c>
      <c r="H11" s="227"/>
      <c r="I11" s="227">
        <f>SUM(I12:I13)</f>
        <v>0</v>
      </c>
      <c r="J11" s="227"/>
      <c r="K11" s="227">
        <f>SUM(K12:K13)</f>
        <v>0</v>
      </c>
      <c r="L11" s="227"/>
      <c r="M11" s="227">
        <f>SUM(M12:M13)</f>
        <v>0</v>
      </c>
      <c r="N11" s="227"/>
      <c r="O11" s="227">
        <f>SUM(O12:O13)</f>
        <v>0</v>
      </c>
      <c r="P11" s="227"/>
      <c r="Q11" s="227">
        <f>SUM(Q12:Q13)</f>
        <v>0</v>
      </c>
      <c r="R11" s="227"/>
      <c r="S11" s="227"/>
      <c r="T11" s="228"/>
      <c r="U11" s="222"/>
      <c r="V11" s="222">
        <f>SUM(V12:V13)</f>
        <v>0</v>
      </c>
      <c r="W11" s="222"/>
      <c r="X11" s="222"/>
      <c r="AG11" t="s">
        <v>103</v>
      </c>
    </row>
    <row r="12" spans="1:60" outlineLevel="1" x14ac:dyDescent="0.2">
      <c r="A12" s="229">
        <v>2</v>
      </c>
      <c r="B12" s="230" t="s">
        <v>113</v>
      </c>
      <c r="C12" s="240" t="s">
        <v>114</v>
      </c>
      <c r="D12" s="231" t="s">
        <v>106</v>
      </c>
      <c r="E12" s="232">
        <v>1</v>
      </c>
      <c r="F12" s="233"/>
      <c r="G12" s="234">
        <f>ROUND(E12*F12,2)</f>
        <v>0</v>
      </c>
      <c r="H12" s="233"/>
      <c r="I12" s="234">
        <f>ROUND(E12*H12,2)</f>
        <v>0</v>
      </c>
      <c r="J12" s="233"/>
      <c r="K12" s="234">
        <f>ROUND(E12*J12,2)</f>
        <v>0</v>
      </c>
      <c r="L12" s="234">
        <v>15</v>
      </c>
      <c r="M12" s="234">
        <f>G12*(1+L12/100)</f>
        <v>0</v>
      </c>
      <c r="N12" s="234">
        <v>0</v>
      </c>
      <c r="O12" s="234">
        <f>ROUND(E12*N12,2)</f>
        <v>0</v>
      </c>
      <c r="P12" s="234">
        <v>0</v>
      </c>
      <c r="Q12" s="234">
        <f>ROUND(E12*P12,2)</f>
        <v>0</v>
      </c>
      <c r="R12" s="234"/>
      <c r="S12" s="234" t="s">
        <v>107</v>
      </c>
      <c r="T12" s="235" t="s">
        <v>108</v>
      </c>
      <c r="U12" s="221">
        <v>0</v>
      </c>
      <c r="V12" s="221">
        <f>ROUND(E12*U12,2)</f>
        <v>0</v>
      </c>
      <c r="W12" s="221"/>
      <c r="X12" s="221" t="s">
        <v>109</v>
      </c>
      <c r="Y12" s="212"/>
      <c r="Z12" s="212"/>
      <c r="AA12" s="212"/>
      <c r="AB12" s="212"/>
      <c r="AC12" s="212"/>
      <c r="AD12" s="212"/>
      <c r="AE12" s="212"/>
      <c r="AF12" s="212"/>
      <c r="AG12" s="212" t="s">
        <v>110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22.5" outlineLevel="1" x14ac:dyDescent="0.2">
      <c r="A13" s="219"/>
      <c r="B13" s="220"/>
      <c r="C13" s="241" t="s">
        <v>115</v>
      </c>
      <c r="D13" s="236"/>
      <c r="E13" s="236"/>
      <c r="F13" s="236"/>
      <c r="G13" s="236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  <c r="U13" s="221"/>
      <c r="V13" s="221"/>
      <c r="W13" s="221"/>
      <c r="X13" s="221"/>
      <c r="Y13" s="212"/>
      <c r="Z13" s="212"/>
      <c r="AA13" s="212"/>
      <c r="AB13" s="212"/>
      <c r="AC13" s="212"/>
      <c r="AD13" s="212"/>
      <c r="AE13" s="212"/>
      <c r="AF13" s="212"/>
      <c r="AG13" s="212" t="s">
        <v>112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37" t="str">
        <f>C13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13" s="212"/>
      <c r="BC13" s="212"/>
      <c r="BD13" s="212"/>
      <c r="BE13" s="212"/>
      <c r="BF13" s="212"/>
      <c r="BG13" s="212"/>
      <c r="BH13" s="212"/>
    </row>
    <row r="14" spans="1:60" x14ac:dyDescent="0.2">
      <c r="A14" s="3"/>
      <c r="B14" s="4"/>
      <c r="C14" s="242"/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AE14">
        <v>15</v>
      </c>
      <c r="AF14">
        <v>21</v>
      </c>
      <c r="AG14" t="s">
        <v>89</v>
      </c>
    </row>
    <row r="15" spans="1:60" x14ac:dyDescent="0.2">
      <c r="A15" s="215"/>
      <c r="B15" s="216" t="s">
        <v>29</v>
      </c>
      <c r="C15" s="243"/>
      <c r="D15" s="217"/>
      <c r="E15" s="218"/>
      <c r="F15" s="218"/>
      <c r="G15" s="238">
        <f>G8+G11</f>
        <v>0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AE15">
        <f>SUMIF(L7:L13,AE14,G7:G13)</f>
        <v>0</v>
      </c>
      <c r="AF15">
        <f>SUMIF(L7:L13,AF14,G7:G13)</f>
        <v>0</v>
      </c>
      <c r="AG15" t="s">
        <v>116</v>
      </c>
    </row>
    <row r="16" spans="1:60" x14ac:dyDescent="0.2">
      <c r="C16" s="244"/>
      <c r="D16" s="10"/>
      <c r="AG16" t="s">
        <v>117</v>
      </c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  <row r="23" spans="4:4" x14ac:dyDescent="0.2">
      <c r="D23" s="10"/>
    </row>
    <row r="24" spans="4:4" x14ac:dyDescent="0.2">
      <c r="D24" s="10"/>
    </row>
    <row r="25" spans="4:4" x14ac:dyDescent="0.2">
      <c r="D25" s="10"/>
    </row>
    <row r="26" spans="4:4" x14ac:dyDescent="0.2">
      <c r="D26" s="10"/>
    </row>
    <row r="27" spans="4:4" x14ac:dyDescent="0.2">
      <c r="D27" s="10"/>
    </row>
    <row r="28" spans="4:4" x14ac:dyDescent="0.2">
      <c r="D28" s="10"/>
    </row>
    <row r="29" spans="4:4" x14ac:dyDescent="0.2">
      <c r="D29" s="10"/>
    </row>
    <row r="30" spans="4:4" x14ac:dyDescent="0.2">
      <c r="D30" s="10"/>
    </row>
    <row r="31" spans="4:4" x14ac:dyDescent="0.2">
      <c r="D31" s="10"/>
    </row>
    <row r="32" spans="4:4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6"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118</v>
      </c>
      <c r="B1" s="197"/>
      <c r="C1" s="197"/>
      <c r="D1" s="197"/>
      <c r="E1" s="197"/>
      <c r="F1" s="197"/>
      <c r="G1" s="197"/>
      <c r="AG1" t="s">
        <v>76</v>
      </c>
    </row>
    <row r="2" spans="1:60" ht="24.95" customHeight="1" x14ac:dyDescent="0.2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77</v>
      </c>
    </row>
    <row r="3" spans="1:60" ht="24.95" customHeight="1" x14ac:dyDescent="0.2">
      <c r="A3" s="198" t="s">
        <v>8</v>
      </c>
      <c r="B3" s="49" t="s">
        <v>56</v>
      </c>
      <c r="C3" s="201" t="s">
        <v>44</v>
      </c>
      <c r="D3" s="199"/>
      <c r="E3" s="199"/>
      <c r="F3" s="199"/>
      <c r="G3" s="200"/>
      <c r="AC3" s="177" t="s">
        <v>77</v>
      </c>
      <c r="AG3" t="s">
        <v>79</v>
      </c>
    </row>
    <row r="4" spans="1:60" ht="24.95" customHeight="1" x14ac:dyDescent="0.2">
      <c r="A4" s="202" t="s">
        <v>9</v>
      </c>
      <c r="B4" s="203" t="s">
        <v>57</v>
      </c>
      <c r="C4" s="204" t="s">
        <v>58</v>
      </c>
      <c r="D4" s="205"/>
      <c r="E4" s="205"/>
      <c r="F4" s="205"/>
      <c r="G4" s="206"/>
      <c r="AG4" t="s">
        <v>80</v>
      </c>
    </row>
    <row r="5" spans="1:60" x14ac:dyDescent="0.2">
      <c r="D5" s="10"/>
    </row>
    <row r="6" spans="1:60" ht="38.25" x14ac:dyDescent="0.2">
      <c r="A6" s="208" t="s">
        <v>81</v>
      </c>
      <c r="B6" s="210" t="s">
        <v>82</v>
      </c>
      <c r="C6" s="210" t="s">
        <v>83</v>
      </c>
      <c r="D6" s="209" t="s">
        <v>84</v>
      </c>
      <c r="E6" s="208" t="s">
        <v>85</v>
      </c>
      <c r="F6" s="207" t="s">
        <v>86</v>
      </c>
      <c r="G6" s="208" t="s">
        <v>29</v>
      </c>
      <c r="H6" s="211" t="s">
        <v>30</v>
      </c>
      <c r="I6" s="211" t="s">
        <v>87</v>
      </c>
      <c r="J6" s="211" t="s">
        <v>31</v>
      </c>
      <c r="K6" s="211" t="s">
        <v>88</v>
      </c>
      <c r="L6" s="211" t="s">
        <v>89</v>
      </c>
      <c r="M6" s="211" t="s">
        <v>90</v>
      </c>
      <c r="N6" s="211" t="s">
        <v>91</v>
      </c>
      <c r="O6" s="211" t="s">
        <v>92</v>
      </c>
      <c r="P6" s="211" t="s">
        <v>93</v>
      </c>
      <c r="Q6" s="211" t="s">
        <v>94</v>
      </c>
      <c r="R6" s="211" t="s">
        <v>95</v>
      </c>
      <c r="S6" s="211" t="s">
        <v>96</v>
      </c>
      <c r="T6" s="211" t="s">
        <v>97</v>
      </c>
      <c r="U6" s="211" t="s">
        <v>98</v>
      </c>
      <c r="V6" s="211" t="s">
        <v>99</v>
      </c>
      <c r="W6" s="211" t="s">
        <v>100</v>
      </c>
      <c r="X6" s="211" t="s">
        <v>101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23" t="s">
        <v>102</v>
      </c>
      <c r="B8" s="224" t="s">
        <v>63</v>
      </c>
      <c r="C8" s="239" t="s">
        <v>64</v>
      </c>
      <c r="D8" s="225"/>
      <c r="E8" s="226"/>
      <c r="F8" s="227"/>
      <c r="G8" s="227">
        <f>SUMIF(AG9:AG23,"&lt;&gt;NOR",G9:G23)</f>
        <v>0</v>
      </c>
      <c r="H8" s="227"/>
      <c r="I8" s="227">
        <f>SUM(I9:I23)</f>
        <v>0</v>
      </c>
      <c r="J8" s="227"/>
      <c r="K8" s="227">
        <f>SUM(K9:K23)</f>
        <v>0</v>
      </c>
      <c r="L8" s="227"/>
      <c r="M8" s="227">
        <f>SUM(M9:M23)</f>
        <v>0</v>
      </c>
      <c r="N8" s="227"/>
      <c r="O8" s="227">
        <f>SUM(O9:O23)</f>
        <v>4.3899999999999997</v>
      </c>
      <c r="P8" s="227"/>
      <c r="Q8" s="227">
        <f>SUM(Q9:Q23)</f>
        <v>0</v>
      </c>
      <c r="R8" s="227"/>
      <c r="S8" s="227"/>
      <c r="T8" s="228"/>
      <c r="U8" s="222"/>
      <c r="V8" s="222">
        <f>SUM(V9:V23)</f>
        <v>200.93</v>
      </c>
      <c r="W8" s="222"/>
      <c r="X8" s="222"/>
      <c r="AG8" t="s">
        <v>103</v>
      </c>
    </row>
    <row r="9" spans="1:60" outlineLevel="1" x14ac:dyDescent="0.2">
      <c r="A9" s="229">
        <v>1</v>
      </c>
      <c r="B9" s="230" t="s">
        <v>119</v>
      </c>
      <c r="C9" s="240" t="s">
        <v>120</v>
      </c>
      <c r="D9" s="231" t="s">
        <v>121</v>
      </c>
      <c r="E9" s="232">
        <v>135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15</v>
      </c>
      <c r="M9" s="234">
        <f>G9*(1+L9/100)</f>
        <v>0</v>
      </c>
      <c r="N9" s="234">
        <v>3.5E-4</v>
      </c>
      <c r="O9" s="234">
        <f>ROUND(E9*N9,2)</f>
        <v>0.05</v>
      </c>
      <c r="P9" s="234">
        <v>0</v>
      </c>
      <c r="Q9" s="234">
        <f>ROUND(E9*P9,2)</f>
        <v>0</v>
      </c>
      <c r="R9" s="234" t="s">
        <v>122</v>
      </c>
      <c r="S9" s="234" t="s">
        <v>107</v>
      </c>
      <c r="T9" s="235" t="s">
        <v>107</v>
      </c>
      <c r="U9" s="221">
        <v>7.0000000000000007E-2</v>
      </c>
      <c r="V9" s="221">
        <f>ROUND(E9*U9,2)</f>
        <v>9.4499999999999993</v>
      </c>
      <c r="W9" s="221"/>
      <c r="X9" s="221" t="s">
        <v>123</v>
      </c>
      <c r="Y9" s="212"/>
      <c r="Z9" s="212"/>
      <c r="AA9" s="212"/>
      <c r="AB9" s="212"/>
      <c r="AC9" s="212"/>
      <c r="AD9" s="212"/>
      <c r="AE9" s="212"/>
      <c r="AF9" s="212"/>
      <c r="AG9" s="212" t="s">
        <v>124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9"/>
      <c r="B10" s="220"/>
      <c r="C10" s="256" t="s">
        <v>125</v>
      </c>
      <c r="D10" s="245"/>
      <c r="E10" s="246">
        <v>135</v>
      </c>
      <c r="F10" s="221"/>
      <c r="G10" s="221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12"/>
      <c r="Z10" s="212"/>
      <c r="AA10" s="212"/>
      <c r="AB10" s="212"/>
      <c r="AC10" s="212"/>
      <c r="AD10" s="212"/>
      <c r="AE10" s="212"/>
      <c r="AF10" s="212"/>
      <c r="AG10" s="212" t="s">
        <v>126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ht="22.5" outlineLevel="1" x14ac:dyDescent="0.2">
      <c r="A11" s="229">
        <v>2</v>
      </c>
      <c r="B11" s="230" t="s">
        <v>127</v>
      </c>
      <c r="C11" s="240" t="s">
        <v>128</v>
      </c>
      <c r="D11" s="231" t="s">
        <v>121</v>
      </c>
      <c r="E11" s="232">
        <v>5.4</v>
      </c>
      <c r="F11" s="233"/>
      <c r="G11" s="234">
        <f>ROUND(E11*F11,2)</f>
        <v>0</v>
      </c>
      <c r="H11" s="233"/>
      <c r="I11" s="234">
        <f>ROUND(E11*H11,2)</f>
        <v>0</v>
      </c>
      <c r="J11" s="233"/>
      <c r="K11" s="234">
        <f>ROUND(E11*J11,2)</f>
        <v>0</v>
      </c>
      <c r="L11" s="234">
        <v>15</v>
      </c>
      <c r="M11" s="234">
        <f>G11*(1+L11/100)</f>
        <v>0</v>
      </c>
      <c r="N11" s="234">
        <v>1.763E-2</v>
      </c>
      <c r="O11" s="234">
        <f>ROUND(E11*N11,2)</f>
        <v>0.1</v>
      </c>
      <c r="P11" s="234">
        <v>0</v>
      </c>
      <c r="Q11" s="234">
        <f>ROUND(E11*P11,2)</f>
        <v>0</v>
      </c>
      <c r="R11" s="234" t="s">
        <v>122</v>
      </c>
      <c r="S11" s="234" t="s">
        <v>107</v>
      </c>
      <c r="T11" s="235" t="s">
        <v>107</v>
      </c>
      <c r="U11" s="221">
        <v>1.2558</v>
      </c>
      <c r="V11" s="221">
        <f>ROUND(E11*U11,2)</f>
        <v>6.78</v>
      </c>
      <c r="W11" s="221"/>
      <c r="X11" s="221" t="s">
        <v>123</v>
      </c>
      <c r="Y11" s="212"/>
      <c r="Z11" s="212"/>
      <c r="AA11" s="212"/>
      <c r="AB11" s="212"/>
      <c r="AC11" s="212"/>
      <c r="AD11" s="212"/>
      <c r="AE11" s="212"/>
      <c r="AF11" s="212"/>
      <c r="AG11" s="212" t="s">
        <v>124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22.5" outlineLevel="1" x14ac:dyDescent="0.2">
      <c r="A12" s="219"/>
      <c r="B12" s="220"/>
      <c r="C12" s="257" t="s">
        <v>129</v>
      </c>
      <c r="D12" s="247"/>
      <c r="E12" s="247"/>
      <c r="F12" s="247"/>
      <c r="G12" s="247"/>
      <c r="H12" s="221"/>
      <c r="I12" s="221"/>
      <c r="J12" s="221"/>
      <c r="K12" s="221"/>
      <c r="L12" s="221"/>
      <c r="M12" s="221"/>
      <c r="N12" s="221"/>
      <c r="O12" s="221"/>
      <c r="P12" s="221"/>
      <c r="Q12" s="221"/>
      <c r="R12" s="221"/>
      <c r="S12" s="221"/>
      <c r="T12" s="221"/>
      <c r="U12" s="221"/>
      <c r="V12" s="221"/>
      <c r="W12" s="221"/>
      <c r="X12" s="221"/>
      <c r="Y12" s="212"/>
      <c r="Z12" s="212"/>
      <c r="AA12" s="212"/>
      <c r="AB12" s="212"/>
      <c r="AC12" s="212"/>
      <c r="AD12" s="212"/>
      <c r="AE12" s="212"/>
      <c r="AF12" s="212"/>
      <c r="AG12" s="212" t="s">
        <v>130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37" t="str">
        <f>C12</f>
        <v>nanesení lepicího tmelu na izolační desky, nalepení desek, zajištění talířovými hmoždinkami (6 ks/m2), přebroušení desek, natažení stěrky, vtlačení výztužné tkaniny, přehlazení stěrky. Další vrstvy podle popisu položky. Včetně rohových lišt na hranách budov.</v>
      </c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9"/>
      <c r="B13" s="220"/>
      <c r="C13" s="256" t="s">
        <v>131</v>
      </c>
      <c r="D13" s="245"/>
      <c r="E13" s="246">
        <v>5.4</v>
      </c>
      <c r="F13" s="221"/>
      <c r="G13" s="221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  <c r="U13" s="221"/>
      <c r="V13" s="221"/>
      <c r="W13" s="221"/>
      <c r="X13" s="221"/>
      <c r="Y13" s="212"/>
      <c r="Z13" s="212"/>
      <c r="AA13" s="212"/>
      <c r="AB13" s="212"/>
      <c r="AC13" s="212"/>
      <c r="AD13" s="212"/>
      <c r="AE13" s="212"/>
      <c r="AF13" s="212"/>
      <c r="AG13" s="212" t="s">
        <v>126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ht="22.5" outlineLevel="1" x14ac:dyDescent="0.2">
      <c r="A14" s="229">
        <v>3</v>
      </c>
      <c r="B14" s="230" t="s">
        <v>132</v>
      </c>
      <c r="C14" s="240" t="s">
        <v>133</v>
      </c>
      <c r="D14" s="231" t="s">
        <v>121</v>
      </c>
      <c r="E14" s="232">
        <v>129.6</v>
      </c>
      <c r="F14" s="233"/>
      <c r="G14" s="234">
        <f>ROUND(E14*F14,2)</f>
        <v>0</v>
      </c>
      <c r="H14" s="233"/>
      <c r="I14" s="234">
        <f>ROUND(E14*H14,2)</f>
        <v>0</v>
      </c>
      <c r="J14" s="233"/>
      <c r="K14" s="234">
        <f>ROUND(E14*J14,2)</f>
        <v>0</v>
      </c>
      <c r="L14" s="234">
        <v>15</v>
      </c>
      <c r="M14" s="234">
        <f>G14*(1+L14/100)</f>
        <v>0</v>
      </c>
      <c r="N14" s="234">
        <v>3.2530000000000003E-2</v>
      </c>
      <c r="O14" s="234">
        <f>ROUND(E14*N14,2)</f>
        <v>4.22</v>
      </c>
      <c r="P14" s="234">
        <v>0</v>
      </c>
      <c r="Q14" s="234">
        <f>ROUND(E14*P14,2)</f>
        <v>0</v>
      </c>
      <c r="R14" s="234" t="s">
        <v>122</v>
      </c>
      <c r="S14" s="234" t="s">
        <v>107</v>
      </c>
      <c r="T14" s="235" t="s">
        <v>107</v>
      </c>
      <c r="U14" s="221">
        <v>1.2758</v>
      </c>
      <c r="V14" s="221">
        <f>ROUND(E14*U14,2)</f>
        <v>165.34</v>
      </c>
      <c r="W14" s="221"/>
      <c r="X14" s="221" t="s">
        <v>123</v>
      </c>
      <c r="Y14" s="212"/>
      <c r="Z14" s="212"/>
      <c r="AA14" s="212"/>
      <c r="AB14" s="212"/>
      <c r="AC14" s="212"/>
      <c r="AD14" s="212"/>
      <c r="AE14" s="212"/>
      <c r="AF14" s="212"/>
      <c r="AG14" s="212" t="s">
        <v>124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22.5" outlineLevel="1" x14ac:dyDescent="0.2">
      <c r="A15" s="219"/>
      <c r="B15" s="220"/>
      <c r="C15" s="257" t="s">
        <v>134</v>
      </c>
      <c r="D15" s="247"/>
      <c r="E15" s="247"/>
      <c r="F15" s="247"/>
      <c r="G15" s="247"/>
      <c r="H15" s="221"/>
      <c r="I15" s="221"/>
      <c r="J15" s="221"/>
      <c r="K15" s="221"/>
      <c r="L15" s="221"/>
      <c r="M15" s="221"/>
      <c r="N15" s="221"/>
      <c r="O15" s="221"/>
      <c r="P15" s="221"/>
      <c r="Q15" s="221"/>
      <c r="R15" s="221"/>
      <c r="S15" s="221"/>
      <c r="T15" s="221"/>
      <c r="U15" s="221"/>
      <c r="V15" s="221"/>
      <c r="W15" s="221"/>
      <c r="X15" s="221"/>
      <c r="Y15" s="212"/>
      <c r="Z15" s="212"/>
      <c r="AA15" s="212"/>
      <c r="AB15" s="212"/>
      <c r="AC15" s="212"/>
      <c r="AD15" s="212"/>
      <c r="AE15" s="212"/>
      <c r="AF15" s="212"/>
      <c r="AG15" s="212" t="s">
        <v>130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37" t="str">
        <f>C15</f>
        <v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</v>
      </c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9"/>
      <c r="B16" s="220"/>
      <c r="C16" s="258" t="s">
        <v>135</v>
      </c>
      <c r="D16" s="248"/>
      <c r="E16" s="248"/>
      <c r="F16" s="248"/>
      <c r="G16" s="248"/>
      <c r="H16" s="221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221"/>
      <c r="U16" s="221"/>
      <c r="V16" s="221"/>
      <c r="W16" s="221"/>
      <c r="X16" s="221"/>
      <c r="Y16" s="212"/>
      <c r="Z16" s="212"/>
      <c r="AA16" s="212"/>
      <c r="AB16" s="212"/>
      <c r="AC16" s="212"/>
      <c r="AD16" s="212"/>
      <c r="AE16" s="212"/>
      <c r="AF16" s="212"/>
      <c r="AG16" s="212" t="s">
        <v>130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9"/>
      <c r="B17" s="220"/>
      <c r="C17" s="256" t="s">
        <v>136</v>
      </c>
      <c r="D17" s="245"/>
      <c r="E17" s="246">
        <v>129.6</v>
      </c>
      <c r="F17" s="221"/>
      <c r="G17" s="221"/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212"/>
      <c r="Z17" s="212"/>
      <c r="AA17" s="212"/>
      <c r="AB17" s="212"/>
      <c r="AC17" s="212"/>
      <c r="AD17" s="212"/>
      <c r="AE17" s="212"/>
      <c r="AF17" s="212"/>
      <c r="AG17" s="212" t="s">
        <v>126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29">
        <v>4</v>
      </c>
      <c r="B18" s="230" t="s">
        <v>137</v>
      </c>
      <c r="C18" s="240" t="s">
        <v>138</v>
      </c>
      <c r="D18" s="231" t="s">
        <v>139</v>
      </c>
      <c r="E18" s="232">
        <v>9.9</v>
      </c>
      <c r="F18" s="233"/>
      <c r="G18" s="234">
        <f>ROUND(E18*F18,2)</f>
        <v>0</v>
      </c>
      <c r="H18" s="233"/>
      <c r="I18" s="234">
        <f>ROUND(E18*H18,2)</f>
        <v>0</v>
      </c>
      <c r="J18" s="233"/>
      <c r="K18" s="234">
        <f>ROUND(E18*J18,2)</f>
        <v>0</v>
      </c>
      <c r="L18" s="234">
        <v>15</v>
      </c>
      <c r="M18" s="234">
        <f>G18*(1+L18/100)</f>
        <v>0</v>
      </c>
      <c r="N18" s="234">
        <v>9.5E-4</v>
      </c>
      <c r="O18" s="234">
        <f>ROUND(E18*N18,2)</f>
        <v>0.01</v>
      </c>
      <c r="P18" s="234">
        <v>0</v>
      </c>
      <c r="Q18" s="234">
        <f>ROUND(E18*P18,2)</f>
        <v>0</v>
      </c>
      <c r="R18" s="234" t="s">
        <v>122</v>
      </c>
      <c r="S18" s="234" t="s">
        <v>107</v>
      </c>
      <c r="T18" s="235" t="s">
        <v>107</v>
      </c>
      <c r="U18" s="221">
        <v>0.21360000000000001</v>
      </c>
      <c r="V18" s="221">
        <f>ROUND(E18*U18,2)</f>
        <v>2.11</v>
      </c>
      <c r="W18" s="221"/>
      <c r="X18" s="221" t="s">
        <v>123</v>
      </c>
      <c r="Y18" s="212"/>
      <c r="Z18" s="212"/>
      <c r="AA18" s="212"/>
      <c r="AB18" s="212"/>
      <c r="AC18" s="212"/>
      <c r="AD18" s="212"/>
      <c r="AE18" s="212"/>
      <c r="AF18" s="212"/>
      <c r="AG18" s="212" t="s">
        <v>124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9"/>
      <c r="B19" s="220"/>
      <c r="C19" s="256" t="s">
        <v>140</v>
      </c>
      <c r="D19" s="245"/>
      <c r="E19" s="246">
        <v>9.9</v>
      </c>
      <c r="F19" s="221"/>
      <c r="G19" s="221"/>
      <c r="H19" s="221"/>
      <c r="I19" s="221"/>
      <c r="J19" s="221"/>
      <c r="K19" s="221"/>
      <c r="L19" s="221"/>
      <c r="M19" s="221"/>
      <c r="N19" s="221"/>
      <c r="O19" s="221"/>
      <c r="P19" s="221"/>
      <c r="Q19" s="221"/>
      <c r="R19" s="221"/>
      <c r="S19" s="221"/>
      <c r="T19" s="221"/>
      <c r="U19" s="221"/>
      <c r="V19" s="221"/>
      <c r="W19" s="221"/>
      <c r="X19" s="221"/>
      <c r="Y19" s="212"/>
      <c r="Z19" s="212"/>
      <c r="AA19" s="212"/>
      <c r="AB19" s="212"/>
      <c r="AC19" s="212"/>
      <c r="AD19" s="212"/>
      <c r="AE19" s="212"/>
      <c r="AF19" s="212"/>
      <c r="AG19" s="212" t="s">
        <v>126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49">
        <v>5</v>
      </c>
      <c r="B20" s="250" t="s">
        <v>141</v>
      </c>
      <c r="C20" s="259" t="s">
        <v>142</v>
      </c>
      <c r="D20" s="251" t="s">
        <v>139</v>
      </c>
      <c r="E20" s="252">
        <v>15</v>
      </c>
      <c r="F20" s="253"/>
      <c r="G20" s="254">
        <f>ROUND(E20*F20,2)</f>
        <v>0</v>
      </c>
      <c r="H20" s="253"/>
      <c r="I20" s="254">
        <f>ROUND(E20*H20,2)</f>
        <v>0</v>
      </c>
      <c r="J20" s="253"/>
      <c r="K20" s="254">
        <f>ROUND(E20*J20,2)</f>
        <v>0</v>
      </c>
      <c r="L20" s="254">
        <v>15</v>
      </c>
      <c r="M20" s="254">
        <f>G20*(1+L20/100)</f>
        <v>0</v>
      </c>
      <c r="N20" s="254">
        <v>0</v>
      </c>
      <c r="O20" s="254">
        <f>ROUND(E20*N20,2)</f>
        <v>0</v>
      </c>
      <c r="P20" s="254">
        <v>0</v>
      </c>
      <c r="Q20" s="254">
        <f>ROUND(E20*P20,2)</f>
        <v>0</v>
      </c>
      <c r="R20" s="254" t="s">
        <v>122</v>
      </c>
      <c r="S20" s="254" t="s">
        <v>107</v>
      </c>
      <c r="T20" s="255" t="s">
        <v>107</v>
      </c>
      <c r="U20" s="221">
        <v>0.16</v>
      </c>
      <c r="V20" s="221">
        <f>ROUND(E20*U20,2)</f>
        <v>2.4</v>
      </c>
      <c r="W20" s="221"/>
      <c r="X20" s="221" t="s">
        <v>123</v>
      </c>
      <c r="Y20" s="212"/>
      <c r="Z20" s="212"/>
      <c r="AA20" s="212"/>
      <c r="AB20" s="212"/>
      <c r="AC20" s="212"/>
      <c r="AD20" s="212"/>
      <c r="AE20" s="212"/>
      <c r="AF20" s="212"/>
      <c r="AG20" s="212" t="s">
        <v>124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29">
        <v>6</v>
      </c>
      <c r="B21" s="230" t="s">
        <v>143</v>
      </c>
      <c r="C21" s="240" t="s">
        <v>144</v>
      </c>
      <c r="D21" s="231" t="s">
        <v>121</v>
      </c>
      <c r="E21" s="232">
        <v>135</v>
      </c>
      <c r="F21" s="233"/>
      <c r="G21" s="234">
        <f>ROUND(E21*F21,2)</f>
        <v>0</v>
      </c>
      <c r="H21" s="233"/>
      <c r="I21" s="234">
        <f>ROUND(E21*H21,2)</f>
        <v>0</v>
      </c>
      <c r="J21" s="233"/>
      <c r="K21" s="234">
        <f>ROUND(E21*J21,2)</f>
        <v>0</v>
      </c>
      <c r="L21" s="234">
        <v>15</v>
      </c>
      <c r="M21" s="234">
        <f>G21*(1+L21/100)</f>
        <v>0</v>
      </c>
      <c r="N21" s="234">
        <v>2.0000000000000002E-5</v>
      </c>
      <c r="O21" s="234">
        <f>ROUND(E21*N21,2)</f>
        <v>0</v>
      </c>
      <c r="P21" s="234">
        <v>0</v>
      </c>
      <c r="Q21" s="234">
        <f>ROUND(E21*P21,2)</f>
        <v>0</v>
      </c>
      <c r="R21" s="234" t="s">
        <v>122</v>
      </c>
      <c r="S21" s="234" t="s">
        <v>107</v>
      </c>
      <c r="T21" s="235" t="s">
        <v>107</v>
      </c>
      <c r="U21" s="221">
        <v>0.11</v>
      </c>
      <c r="V21" s="221">
        <f>ROUND(E21*U21,2)</f>
        <v>14.85</v>
      </c>
      <c r="W21" s="221"/>
      <c r="X21" s="221" t="s">
        <v>123</v>
      </c>
      <c r="Y21" s="212"/>
      <c r="Z21" s="212"/>
      <c r="AA21" s="212"/>
      <c r="AB21" s="212"/>
      <c r="AC21" s="212"/>
      <c r="AD21" s="212"/>
      <c r="AE21" s="212"/>
      <c r="AF21" s="212"/>
      <c r="AG21" s="212" t="s">
        <v>124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9"/>
      <c r="B22" s="220"/>
      <c r="C22" s="256" t="s">
        <v>125</v>
      </c>
      <c r="D22" s="245"/>
      <c r="E22" s="246">
        <v>135</v>
      </c>
      <c r="F22" s="221"/>
      <c r="G22" s="221"/>
      <c r="H22" s="221"/>
      <c r="I22" s="221"/>
      <c r="J22" s="221"/>
      <c r="K22" s="221"/>
      <c r="L22" s="221"/>
      <c r="M22" s="221"/>
      <c r="N22" s="221"/>
      <c r="O22" s="221"/>
      <c r="P22" s="221"/>
      <c r="Q22" s="221"/>
      <c r="R22" s="221"/>
      <c r="S22" s="221"/>
      <c r="T22" s="221"/>
      <c r="U22" s="221"/>
      <c r="V22" s="221"/>
      <c r="W22" s="221"/>
      <c r="X22" s="221"/>
      <c r="Y22" s="212"/>
      <c r="Z22" s="212"/>
      <c r="AA22" s="212"/>
      <c r="AB22" s="212"/>
      <c r="AC22" s="212"/>
      <c r="AD22" s="212"/>
      <c r="AE22" s="212"/>
      <c r="AF22" s="212"/>
      <c r="AG22" s="212" t="s">
        <v>126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49">
        <v>7</v>
      </c>
      <c r="B23" s="250" t="s">
        <v>145</v>
      </c>
      <c r="C23" s="259" t="s">
        <v>146</v>
      </c>
      <c r="D23" s="251" t="s">
        <v>139</v>
      </c>
      <c r="E23" s="252">
        <v>15</v>
      </c>
      <c r="F23" s="253"/>
      <c r="G23" s="254">
        <f>ROUND(E23*F23,2)</f>
        <v>0</v>
      </c>
      <c r="H23" s="253"/>
      <c r="I23" s="254">
        <f>ROUND(E23*H23,2)</f>
        <v>0</v>
      </c>
      <c r="J23" s="253"/>
      <c r="K23" s="254">
        <f>ROUND(E23*J23,2)</f>
        <v>0</v>
      </c>
      <c r="L23" s="254">
        <v>15</v>
      </c>
      <c r="M23" s="254">
        <f>G23*(1+L23/100)</f>
        <v>0</v>
      </c>
      <c r="N23" s="254">
        <v>5.0000000000000001E-4</v>
      </c>
      <c r="O23" s="254">
        <f>ROUND(E23*N23,2)</f>
        <v>0.01</v>
      </c>
      <c r="P23" s="254">
        <v>0</v>
      </c>
      <c r="Q23" s="254">
        <f>ROUND(E23*P23,2)</f>
        <v>0</v>
      </c>
      <c r="R23" s="254" t="s">
        <v>147</v>
      </c>
      <c r="S23" s="254" t="s">
        <v>107</v>
      </c>
      <c r="T23" s="255" t="s">
        <v>107</v>
      </c>
      <c r="U23" s="221">
        <v>0</v>
      </c>
      <c r="V23" s="221">
        <f>ROUND(E23*U23,2)</f>
        <v>0</v>
      </c>
      <c r="W23" s="221"/>
      <c r="X23" s="221" t="s">
        <v>148</v>
      </c>
      <c r="Y23" s="212"/>
      <c r="Z23" s="212"/>
      <c r="AA23" s="212"/>
      <c r="AB23" s="212"/>
      <c r="AC23" s="212"/>
      <c r="AD23" s="212"/>
      <c r="AE23" s="212"/>
      <c r="AF23" s="212"/>
      <c r="AG23" s="212" t="s">
        <v>149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x14ac:dyDescent="0.2">
      <c r="A24" s="223" t="s">
        <v>102</v>
      </c>
      <c r="B24" s="224" t="s">
        <v>65</v>
      </c>
      <c r="C24" s="239" t="s">
        <v>66</v>
      </c>
      <c r="D24" s="225"/>
      <c r="E24" s="226"/>
      <c r="F24" s="227"/>
      <c r="G24" s="227">
        <f>SUMIF(AG25:AG33,"&lt;&gt;NOR",G25:G33)</f>
        <v>0</v>
      </c>
      <c r="H24" s="227"/>
      <c r="I24" s="227">
        <f>SUM(I25:I33)</f>
        <v>0</v>
      </c>
      <c r="J24" s="227"/>
      <c r="K24" s="227">
        <f>SUM(K25:K33)</f>
        <v>0</v>
      </c>
      <c r="L24" s="227"/>
      <c r="M24" s="227">
        <f>SUM(M25:M33)</f>
        <v>0</v>
      </c>
      <c r="N24" s="227"/>
      <c r="O24" s="227">
        <f>SUM(O25:O33)</f>
        <v>2.76</v>
      </c>
      <c r="P24" s="227"/>
      <c r="Q24" s="227">
        <f>SUM(Q25:Q33)</f>
        <v>0</v>
      </c>
      <c r="R24" s="227"/>
      <c r="S24" s="227"/>
      <c r="T24" s="228"/>
      <c r="U24" s="222"/>
      <c r="V24" s="222">
        <f>SUM(V25:V33)</f>
        <v>34.200000000000003</v>
      </c>
      <c r="W24" s="222"/>
      <c r="X24" s="222"/>
      <c r="AG24" t="s">
        <v>103</v>
      </c>
    </row>
    <row r="25" spans="1:60" ht="22.5" outlineLevel="1" x14ac:dyDescent="0.2">
      <c r="A25" s="229">
        <v>8</v>
      </c>
      <c r="B25" s="230" t="s">
        <v>150</v>
      </c>
      <c r="C25" s="240" t="s">
        <v>151</v>
      </c>
      <c r="D25" s="231" t="s">
        <v>121</v>
      </c>
      <c r="E25" s="232">
        <v>150</v>
      </c>
      <c r="F25" s="233"/>
      <c r="G25" s="234">
        <f>ROUND(E25*F25,2)</f>
        <v>0</v>
      </c>
      <c r="H25" s="233"/>
      <c r="I25" s="234">
        <f>ROUND(E25*H25,2)</f>
        <v>0</v>
      </c>
      <c r="J25" s="233"/>
      <c r="K25" s="234">
        <f>ROUND(E25*J25,2)</f>
        <v>0</v>
      </c>
      <c r="L25" s="234">
        <v>15</v>
      </c>
      <c r="M25" s="234">
        <f>G25*(1+L25/100)</f>
        <v>0</v>
      </c>
      <c r="N25" s="234">
        <v>1.8380000000000001E-2</v>
      </c>
      <c r="O25" s="234">
        <f>ROUND(E25*N25,2)</f>
        <v>2.76</v>
      </c>
      <c r="P25" s="234">
        <v>0</v>
      </c>
      <c r="Q25" s="234">
        <f>ROUND(E25*P25,2)</f>
        <v>0</v>
      </c>
      <c r="R25" s="234" t="s">
        <v>152</v>
      </c>
      <c r="S25" s="234" t="s">
        <v>107</v>
      </c>
      <c r="T25" s="235" t="s">
        <v>107</v>
      </c>
      <c r="U25" s="221">
        <v>0.123</v>
      </c>
      <c r="V25" s="221">
        <f>ROUND(E25*U25,2)</f>
        <v>18.45</v>
      </c>
      <c r="W25" s="221"/>
      <c r="X25" s="221" t="s">
        <v>123</v>
      </c>
      <c r="Y25" s="212"/>
      <c r="Z25" s="212"/>
      <c r="AA25" s="212"/>
      <c r="AB25" s="212"/>
      <c r="AC25" s="212"/>
      <c r="AD25" s="212"/>
      <c r="AE25" s="212"/>
      <c r="AF25" s="212"/>
      <c r="AG25" s="212" t="s">
        <v>124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9"/>
      <c r="B26" s="220"/>
      <c r="C26" s="257" t="s">
        <v>153</v>
      </c>
      <c r="D26" s="247"/>
      <c r="E26" s="247"/>
      <c r="F26" s="247"/>
      <c r="G26" s="247"/>
      <c r="H26" s="221"/>
      <c r="I26" s="221"/>
      <c r="J26" s="221"/>
      <c r="K26" s="221"/>
      <c r="L26" s="221"/>
      <c r="M26" s="221"/>
      <c r="N26" s="221"/>
      <c r="O26" s="221"/>
      <c r="P26" s="221"/>
      <c r="Q26" s="221"/>
      <c r="R26" s="221"/>
      <c r="S26" s="221"/>
      <c r="T26" s="221"/>
      <c r="U26" s="221"/>
      <c r="V26" s="221"/>
      <c r="W26" s="221"/>
      <c r="X26" s="221"/>
      <c r="Y26" s="212"/>
      <c r="Z26" s="212"/>
      <c r="AA26" s="212"/>
      <c r="AB26" s="212"/>
      <c r="AC26" s="212"/>
      <c r="AD26" s="212"/>
      <c r="AE26" s="212"/>
      <c r="AF26" s="212"/>
      <c r="AG26" s="212" t="s">
        <v>130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9"/>
      <c r="B27" s="220"/>
      <c r="C27" s="256" t="s">
        <v>154</v>
      </c>
      <c r="D27" s="245"/>
      <c r="E27" s="246">
        <v>150</v>
      </c>
      <c r="F27" s="221"/>
      <c r="G27" s="221"/>
      <c r="H27" s="221"/>
      <c r="I27" s="221"/>
      <c r="J27" s="221"/>
      <c r="K27" s="221"/>
      <c r="L27" s="221"/>
      <c r="M27" s="221"/>
      <c r="N27" s="221"/>
      <c r="O27" s="221"/>
      <c r="P27" s="221"/>
      <c r="Q27" s="221"/>
      <c r="R27" s="221"/>
      <c r="S27" s="221"/>
      <c r="T27" s="221"/>
      <c r="U27" s="221"/>
      <c r="V27" s="221"/>
      <c r="W27" s="221"/>
      <c r="X27" s="221"/>
      <c r="Y27" s="212"/>
      <c r="Z27" s="212"/>
      <c r="AA27" s="212"/>
      <c r="AB27" s="212"/>
      <c r="AC27" s="212"/>
      <c r="AD27" s="212"/>
      <c r="AE27" s="212"/>
      <c r="AF27" s="212"/>
      <c r="AG27" s="212" t="s">
        <v>126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29">
        <v>9</v>
      </c>
      <c r="B28" s="230" t="s">
        <v>155</v>
      </c>
      <c r="C28" s="240" t="s">
        <v>156</v>
      </c>
      <c r="D28" s="231" t="s">
        <v>121</v>
      </c>
      <c r="E28" s="232">
        <v>3150</v>
      </c>
      <c r="F28" s="233"/>
      <c r="G28" s="234">
        <f>ROUND(E28*F28,2)</f>
        <v>0</v>
      </c>
      <c r="H28" s="233"/>
      <c r="I28" s="234">
        <f>ROUND(E28*H28,2)</f>
        <v>0</v>
      </c>
      <c r="J28" s="233"/>
      <c r="K28" s="234">
        <f>ROUND(E28*J28,2)</f>
        <v>0</v>
      </c>
      <c r="L28" s="234">
        <v>15</v>
      </c>
      <c r="M28" s="234">
        <f>G28*(1+L28/100)</f>
        <v>0</v>
      </c>
      <c r="N28" s="234">
        <v>0</v>
      </c>
      <c r="O28" s="234">
        <f>ROUND(E28*N28,2)</f>
        <v>0</v>
      </c>
      <c r="P28" s="234">
        <v>0</v>
      </c>
      <c r="Q28" s="234">
        <f>ROUND(E28*P28,2)</f>
        <v>0</v>
      </c>
      <c r="R28" s="234" t="s">
        <v>152</v>
      </c>
      <c r="S28" s="234" t="s">
        <v>107</v>
      </c>
      <c r="T28" s="235" t="s">
        <v>107</v>
      </c>
      <c r="U28" s="221">
        <v>0</v>
      </c>
      <c r="V28" s="221">
        <f>ROUND(E28*U28,2)</f>
        <v>0</v>
      </c>
      <c r="W28" s="221"/>
      <c r="X28" s="221" t="s">
        <v>123</v>
      </c>
      <c r="Y28" s="212"/>
      <c r="Z28" s="212"/>
      <c r="AA28" s="212"/>
      <c r="AB28" s="212"/>
      <c r="AC28" s="212"/>
      <c r="AD28" s="212"/>
      <c r="AE28" s="212"/>
      <c r="AF28" s="212"/>
      <c r="AG28" s="212" t="s">
        <v>124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9"/>
      <c r="B29" s="220"/>
      <c r="C29" s="257" t="s">
        <v>153</v>
      </c>
      <c r="D29" s="247"/>
      <c r="E29" s="247"/>
      <c r="F29" s="247"/>
      <c r="G29" s="247"/>
      <c r="H29" s="221"/>
      <c r="I29" s="221"/>
      <c r="J29" s="221"/>
      <c r="K29" s="221"/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12"/>
      <c r="Z29" s="212"/>
      <c r="AA29" s="212"/>
      <c r="AB29" s="212"/>
      <c r="AC29" s="212"/>
      <c r="AD29" s="212"/>
      <c r="AE29" s="212"/>
      <c r="AF29" s="212"/>
      <c r="AG29" s="212" t="s">
        <v>130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9"/>
      <c r="B30" s="220"/>
      <c r="C30" s="256" t="s">
        <v>157</v>
      </c>
      <c r="D30" s="245"/>
      <c r="E30" s="246">
        <v>3150</v>
      </c>
      <c r="F30" s="221"/>
      <c r="G30" s="221"/>
      <c r="H30" s="221"/>
      <c r="I30" s="221"/>
      <c r="J30" s="221"/>
      <c r="K30" s="221"/>
      <c r="L30" s="221"/>
      <c r="M30" s="221"/>
      <c r="N30" s="221"/>
      <c r="O30" s="221"/>
      <c r="P30" s="221"/>
      <c r="Q30" s="221"/>
      <c r="R30" s="221"/>
      <c r="S30" s="221"/>
      <c r="T30" s="221"/>
      <c r="U30" s="221"/>
      <c r="V30" s="221"/>
      <c r="W30" s="221"/>
      <c r="X30" s="221"/>
      <c r="Y30" s="212"/>
      <c r="Z30" s="212"/>
      <c r="AA30" s="212"/>
      <c r="AB30" s="212"/>
      <c r="AC30" s="212"/>
      <c r="AD30" s="212"/>
      <c r="AE30" s="212"/>
      <c r="AF30" s="212"/>
      <c r="AG30" s="212" t="s">
        <v>126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ht="22.5" outlineLevel="1" x14ac:dyDescent="0.2">
      <c r="A31" s="229">
        <v>10</v>
      </c>
      <c r="B31" s="230" t="s">
        <v>158</v>
      </c>
      <c r="C31" s="240" t="s">
        <v>159</v>
      </c>
      <c r="D31" s="231" t="s">
        <v>160</v>
      </c>
      <c r="E31" s="232">
        <v>10</v>
      </c>
      <c r="F31" s="233"/>
      <c r="G31" s="234">
        <f>ROUND(E31*F31,2)</f>
        <v>0</v>
      </c>
      <c r="H31" s="233"/>
      <c r="I31" s="234">
        <f>ROUND(E31*H31,2)</f>
        <v>0</v>
      </c>
      <c r="J31" s="233"/>
      <c r="K31" s="234">
        <f>ROUND(E31*J31,2)</f>
        <v>0</v>
      </c>
      <c r="L31" s="234">
        <v>15</v>
      </c>
      <c r="M31" s="234">
        <f>G31*(1+L31/100)</f>
        <v>0</v>
      </c>
      <c r="N31" s="234">
        <v>0</v>
      </c>
      <c r="O31" s="234">
        <f>ROUND(E31*N31,2)</f>
        <v>0</v>
      </c>
      <c r="P31" s="234">
        <v>0</v>
      </c>
      <c r="Q31" s="234">
        <f>ROUND(E31*P31,2)</f>
        <v>0</v>
      </c>
      <c r="R31" s="234" t="s">
        <v>152</v>
      </c>
      <c r="S31" s="234" t="s">
        <v>107</v>
      </c>
      <c r="T31" s="235" t="s">
        <v>107</v>
      </c>
      <c r="U31" s="221">
        <v>0</v>
      </c>
      <c r="V31" s="221">
        <f>ROUND(E31*U31,2)</f>
        <v>0</v>
      </c>
      <c r="W31" s="221"/>
      <c r="X31" s="221" t="s">
        <v>123</v>
      </c>
      <c r="Y31" s="212"/>
      <c r="Z31" s="212"/>
      <c r="AA31" s="212"/>
      <c r="AB31" s="212"/>
      <c r="AC31" s="212"/>
      <c r="AD31" s="212"/>
      <c r="AE31" s="212"/>
      <c r="AF31" s="212"/>
      <c r="AG31" s="212" t="s">
        <v>124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9"/>
      <c r="B32" s="220"/>
      <c r="C32" s="257" t="s">
        <v>153</v>
      </c>
      <c r="D32" s="247"/>
      <c r="E32" s="247"/>
      <c r="F32" s="247"/>
      <c r="G32" s="247"/>
      <c r="H32" s="221"/>
      <c r="I32" s="221"/>
      <c r="J32" s="221"/>
      <c r="K32" s="221"/>
      <c r="L32" s="221"/>
      <c r="M32" s="221"/>
      <c r="N32" s="221"/>
      <c r="O32" s="221"/>
      <c r="P32" s="221"/>
      <c r="Q32" s="221"/>
      <c r="R32" s="221"/>
      <c r="S32" s="221"/>
      <c r="T32" s="221"/>
      <c r="U32" s="221"/>
      <c r="V32" s="221"/>
      <c r="W32" s="221"/>
      <c r="X32" s="221"/>
      <c r="Y32" s="212"/>
      <c r="Z32" s="212"/>
      <c r="AA32" s="212"/>
      <c r="AB32" s="212"/>
      <c r="AC32" s="212"/>
      <c r="AD32" s="212"/>
      <c r="AE32" s="212"/>
      <c r="AF32" s="212"/>
      <c r="AG32" s="212" t="s">
        <v>130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ht="22.5" outlineLevel="1" x14ac:dyDescent="0.2">
      <c r="A33" s="249">
        <v>11</v>
      </c>
      <c r="B33" s="250" t="s">
        <v>161</v>
      </c>
      <c r="C33" s="259" t="s">
        <v>162</v>
      </c>
      <c r="D33" s="251" t="s">
        <v>121</v>
      </c>
      <c r="E33" s="252">
        <v>150</v>
      </c>
      <c r="F33" s="253"/>
      <c r="G33" s="254">
        <f>ROUND(E33*F33,2)</f>
        <v>0</v>
      </c>
      <c r="H33" s="253"/>
      <c r="I33" s="254">
        <f>ROUND(E33*H33,2)</f>
        <v>0</v>
      </c>
      <c r="J33" s="253"/>
      <c r="K33" s="254">
        <f>ROUND(E33*J33,2)</f>
        <v>0</v>
      </c>
      <c r="L33" s="254">
        <v>15</v>
      </c>
      <c r="M33" s="254">
        <f>G33*(1+L33/100)</f>
        <v>0</v>
      </c>
      <c r="N33" s="254">
        <v>0</v>
      </c>
      <c r="O33" s="254">
        <f>ROUND(E33*N33,2)</f>
        <v>0</v>
      </c>
      <c r="P33" s="254">
        <v>0</v>
      </c>
      <c r="Q33" s="254">
        <f>ROUND(E33*P33,2)</f>
        <v>0</v>
      </c>
      <c r="R33" s="254" t="s">
        <v>152</v>
      </c>
      <c r="S33" s="254" t="s">
        <v>107</v>
      </c>
      <c r="T33" s="255" t="s">
        <v>107</v>
      </c>
      <c r="U33" s="221">
        <v>0.105</v>
      </c>
      <c r="V33" s="221">
        <f>ROUND(E33*U33,2)</f>
        <v>15.75</v>
      </c>
      <c r="W33" s="221"/>
      <c r="X33" s="221" t="s">
        <v>123</v>
      </c>
      <c r="Y33" s="212"/>
      <c r="Z33" s="212"/>
      <c r="AA33" s="212"/>
      <c r="AB33" s="212"/>
      <c r="AC33" s="212"/>
      <c r="AD33" s="212"/>
      <c r="AE33" s="212"/>
      <c r="AF33" s="212"/>
      <c r="AG33" s="212" t="s">
        <v>124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x14ac:dyDescent="0.2">
      <c r="A34" s="223" t="s">
        <v>102</v>
      </c>
      <c r="B34" s="224" t="s">
        <v>67</v>
      </c>
      <c r="C34" s="239" t="s">
        <v>68</v>
      </c>
      <c r="D34" s="225"/>
      <c r="E34" s="226"/>
      <c r="F34" s="227"/>
      <c r="G34" s="227">
        <f>SUMIF(AG35:AG36,"&lt;&gt;NOR",G35:G36)</f>
        <v>0</v>
      </c>
      <c r="H34" s="227"/>
      <c r="I34" s="227">
        <f>SUM(I35:I36)</f>
        <v>0</v>
      </c>
      <c r="J34" s="227"/>
      <c r="K34" s="227">
        <f>SUM(K35:K36)</f>
        <v>0</v>
      </c>
      <c r="L34" s="227"/>
      <c r="M34" s="227">
        <f>SUM(M35:M36)</f>
        <v>0</v>
      </c>
      <c r="N34" s="227"/>
      <c r="O34" s="227">
        <f>SUM(O35:O36)</f>
        <v>0</v>
      </c>
      <c r="P34" s="227"/>
      <c r="Q34" s="227">
        <f>SUM(Q35:Q36)</f>
        <v>0</v>
      </c>
      <c r="R34" s="227"/>
      <c r="S34" s="227"/>
      <c r="T34" s="228"/>
      <c r="U34" s="222"/>
      <c r="V34" s="222">
        <f>SUM(V35:V36)</f>
        <v>1.6</v>
      </c>
      <c r="W34" s="222"/>
      <c r="X34" s="222"/>
      <c r="AG34" t="s">
        <v>103</v>
      </c>
    </row>
    <row r="35" spans="1:60" ht="22.5" outlineLevel="1" x14ac:dyDescent="0.2">
      <c r="A35" s="229">
        <v>12</v>
      </c>
      <c r="B35" s="230" t="s">
        <v>163</v>
      </c>
      <c r="C35" s="240" t="s">
        <v>164</v>
      </c>
      <c r="D35" s="231" t="s">
        <v>0</v>
      </c>
      <c r="E35" s="232">
        <v>5</v>
      </c>
      <c r="F35" s="233"/>
      <c r="G35" s="234">
        <f>ROUND(E35*F35,2)</f>
        <v>0</v>
      </c>
      <c r="H35" s="233"/>
      <c r="I35" s="234">
        <f>ROUND(E35*H35,2)</f>
        <v>0</v>
      </c>
      <c r="J35" s="233"/>
      <c r="K35" s="234">
        <f>ROUND(E35*J35,2)</f>
        <v>0</v>
      </c>
      <c r="L35" s="234">
        <v>15</v>
      </c>
      <c r="M35" s="234">
        <f>G35*(1+L35/100)</f>
        <v>0</v>
      </c>
      <c r="N35" s="234">
        <v>0</v>
      </c>
      <c r="O35" s="234">
        <f>ROUND(E35*N35,2)</f>
        <v>0</v>
      </c>
      <c r="P35" s="234">
        <v>0</v>
      </c>
      <c r="Q35" s="234">
        <f>ROUND(E35*P35,2)</f>
        <v>0</v>
      </c>
      <c r="R35" s="234" t="s">
        <v>122</v>
      </c>
      <c r="S35" s="234" t="s">
        <v>107</v>
      </c>
      <c r="T35" s="235" t="s">
        <v>108</v>
      </c>
      <c r="U35" s="221">
        <v>0.32</v>
      </c>
      <c r="V35" s="221">
        <f>ROUND(E35*U35,2)</f>
        <v>1.6</v>
      </c>
      <c r="W35" s="221"/>
      <c r="X35" s="221" t="s">
        <v>123</v>
      </c>
      <c r="Y35" s="212"/>
      <c r="Z35" s="212"/>
      <c r="AA35" s="212"/>
      <c r="AB35" s="212"/>
      <c r="AC35" s="212"/>
      <c r="AD35" s="212"/>
      <c r="AE35" s="212"/>
      <c r="AF35" s="212"/>
      <c r="AG35" s="212" t="s">
        <v>124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ht="22.5" outlineLevel="1" x14ac:dyDescent="0.2">
      <c r="A36" s="219"/>
      <c r="B36" s="220"/>
      <c r="C36" s="257" t="s">
        <v>165</v>
      </c>
      <c r="D36" s="247"/>
      <c r="E36" s="247"/>
      <c r="F36" s="247"/>
      <c r="G36" s="247"/>
      <c r="H36" s="221"/>
      <c r="I36" s="221"/>
      <c r="J36" s="221"/>
      <c r="K36" s="221"/>
      <c r="L36" s="221"/>
      <c r="M36" s="221"/>
      <c r="N36" s="221"/>
      <c r="O36" s="221"/>
      <c r="P36" s="221"/>
      <c r="Q36" s="221"/>
      <c r="R36" s="221"/>
      <c r="S36" s="221"/>
      <c r="T36" s="221"/>
      <c r="U36" s="221"/>
      <c r="V36" s="221"/>
      <c r="W36" s="221"/>
      <c r="X36" s="221"/>
      <c r="Y36" s="212"/>
      <c r="Z36" s="212"/>
      <c r="AA36" s="212"/>
      <c r="AB36" s="212"/>
      <c r="AC36" s="212"/>
      <c r="AD36" s="212"/>
      <c r="AE36" s="212"/>
      <c r="AF36" s="212"/>
      <c r="AG36" s="212" t="s">
        <v>130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37" t="str">
        <f>C36</f>
        <v>přesun hmot pro budovy občanské výstavby (JKSO 801), budovy pro bydlení (JKSO 803) budovy pro výrobu a služby (JKSO 812) s nosnou svislou konstrukcí zděnou z cihel nebo tvárnic nebo kovovou</v>
      </c>
      <c r="BB36" s="212"/>
      <c r="BC36" s="212"/>
      <c r="BD36" s="212"/>
      <c r="BE36" s="212"/>
      <c r="BF36" s="212"/>
      <c r="BG36" s="212"/>
      <c r="BH36" s="212"/>
    </row>
    <row r="37" spans="1:60" x14ac:dyDescent="0.2">
      <c r="A37" s="223" t="s">
        <v>102</v>
      </c>
      <c r="B37" s="224" t="s">
        <v>69</v>
      </c>
      <c r="C37" s="239" t="s">
        <v>70</v>
      </c>
      <c r="D37" s="225"/>
      <c r="E37" s="226"/>
      <c r="F37" s="227"/>
      <c r="G37" s="227">
        <f>SUMIF(AG38:AG45,"&lt;&gt;NOR",G38:G45)</f>
        <v>0</v>
      </c>
      <c r="H37" s="227"/>
      <c r="I37" s="227">
        <f>SUM(I38:I45)</f>
        <v>0</v>
      </c>
      <c r="J37" s="227"/>
      <c r="K37" s="227">
        <f>SUM(K38:K45)</f>
        <v>0</v>
      </c>
      <c r="L37" s="227"/>
      <c r="M37" s="227">
        <f>SUM(M38:M45)</f>
        <v>0</v>
      </c>
      <c r="N37" s="227"/>
      <c r="O37" s="227">
        <f>SUM(O38:O45)</f>
        <v>0</v>
      </c>
      <c r="P37" s="227"/>
      <c r="Q37" s="227">
        <f>SUM(Q38:Q45)</f>
        <v>0</v>
      </c>
      <c r="R37" s="227"/>
      <c r="S37" s="227"/>
      <c r="T37" s="228"/>
      <c r="U37" s="222"/>
      <c r="V37" s="222">
        <f>SUM(V38:V45)</f>
        <v>2.72</v>
      </c>
      <c r="W37" s="222"/>
      <c r="X37" s="222"/>
      <c r="AG37" t="s">
        <v>103</v>
      </c>
    </row>
    <row r="38" spans="1:60" outlineLevel="1" x14ac:dyDescent="0.2">
      <c r="A38" s="229">
        <v>13</v>
      </c>
      <c r="B38" s="230" t="s">
        <v>166</v>
      </c>
      <c r="C38" s="240" t="s">
        <v>167</v>
      </c>
      <c r="D38" s="231" t="s">
        <v>139</v>
      </c>
      <c r="E38" s="232">
        <v>1.2</v>
      </c>
      <c r="F38" s="233"/>
      <c r="G38" s="234">
        <f>ROUND(E38*F38,2)</f>
        <v>0</v>
      </c>
      <c r="H38" s="233"/>
      <c r="I38" s="234">
        <f>ROUND(E38*H38,2)</f>
        <v>0</v>
      </c>
      <c r="J38" s="233"/>
      <c r="K38" s="234">
        <f>ROUND(E38*J38,2)</f>
        <v>0</v>
      </c>
      <c r="L38" s="234">
        <v>15</v>
      </c>
      <c r="M38" s="234">
        <f>G38*(1+L38/100)</f>
        <v>0</v>
      </c>
      <c r="N38" s="234">
        <v>0</v>
      </c>
      <c r="O38" s="234">
        <f>ROUND(E38*N38,2)</f>
        <v>0</v>
      </c>
      <c r="P38" s="234">
        <v>0</v>
      </c>
      <c r="Q38" s="234">
        <f>ROUND(E38*P38,2)</f>
        <v>0</v>
      </c>
      <c r="R38" s="234" t="s">
        <v>168</v>
      </c>
      <c r="S38" s="234" t="s">
        <v>107</v>
      </c>
      <c r="T38" s="235" t="s">
        <v>107</v>
      </c>
      <c r="U38" s="221">
        <v>0.43</v>
      </c>
      <c r="V38" s="221">
        <f>ROUND(E38*U38,2)</f>
        <v>0.52</v>
      </c>
      <c r="W38" s="221"/>
      <c r="X38" s="221" t="s">
        <v>123</v>
      </c>
      <c r="Y38" s="212"/>
      <c r="Z38" s="212"/>
      <c r="AA38" s="212"/>
      <c r="AB38" s="212"/>
      <c r="AC38" s="212"/>
      <c r="AD38" s="212"/>
      <c r="AE38" s="212"/>
      <c r="AF38" s="212"/>
      <c r="AG38" s="212" t="s">
        <v>124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9"/>
      <c r="B39" s="220"/>
      <c r="C39" s="256" t="s">
        <v>169</v>
      </c>
      <c r="D39" s="245"/>
      <c r="E39" s="246">
        <v>1.2</v>
      </c>
      <c r="F39" s="221"/>
      <c r="G39" s="221"/>
      <c r="H39" s="221"/>
      <c r="I39" s="221"/>
      <c r="J39" s="221"/>
      <c r="K39" s="221"/>
      <c r="L39" s="221"/>
      <c r="M39" s="221"/>
      <c r="N39" s="221"/>
      <c r="O39" s="221"/>
      <c r="P39" s="221"/>
      <c r="Q39" s="221"/>
      <c r="R39" s="221"/>
      <c r="S39" s="221"/>
      <c r="T39" s="221"/>
      <c r="U39" s="221"/>
      <c r="V39" s="221"/>
      <c r="W39" s="221"/>
      <c r="X39" s="221"/>
      <c r="Y39" s="212"/>
      <c r="Z39" s="212"/>
      <c r="AA39" s="212"/>
      <c r="AB39" s="212"/>
      <c r="AC39" s="212"/>
      <c r="AD39" s="212"/>
      <c r="AE39" s="212"/>
      <c r="AF39" s="212"/>
      <c r="AG39" s="212" t="s">
        <v>126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ht="22.5" outlineLevel="1" x14ac:dyDescent="0.2">
      <c r="A40" s="249">
        <v>14</v>
      </c>
      <c r="B40" s="250" t="s">
        <v>170</v>
      </c>
      <c r="C40" s="259" t="s">
        <v>171</v>
      </c>
      <c r="D40" s="251" t="s">
        <v>172</v>
      </c>
      <c r="E40" s="252">
        <v>4</v>
      </c>
      <c r="F40" s="253"/>
      <c r="G40" s="254">
        <f>ROUND(E40*F40,2)</f>
        <v>0</v>
      </c>
      <c r="H40" s="253"/>
      <c r="I40" s="254">
        <f>ROUND(E40*H40,2)</f>
        <v>0</v>
      </c>
      <c r="J40" s="253"/>
      <c r="K40" s="254">
        <f>ROUND(E40*J40,2)</f>
        <v>0</v>
      </c>
      <c r="L40" s="254">
        <v>15</v>
      </c>
      <c r="M40" s="254">
        <f>G40*(1+L40/100)</f>
        <v>0</v>
      </c>
      <c r="N40" s="254">
        <v>0</v>
      </c>
      <c r="O40" s="254">
        <f>ROUND(E40*N40,2)</f>
        <v>0</v>
      </c>
      <c r="P40" s="254">
        <v>0</v>
      </c>
      <c r="Q40" s="254">
        <f>ROUND(E40*P40,2)</f>
        <v>0</v>
      </c>
      <c r="R40" s="254" t="s">
        <v>168</v>
      </c>
      <c r="S40" s="254" t="s">
        <v>107</v>
      </c>
      <c r="T40" s="255" t="s">
        <v>107</v>
      </c>
      <c r="U40" s="221">
        <v>0.55000000000000004</v>
      </c>
      <c r="V40" s="221">
        <f>ROUND(E40*U40,2)</f>
        <v>2.2000000000000002</v>
      </c>
      <c r="W40" s="221"/>
      <c r="X40" s="221" t="s">
        <v>123</v>
      </c>
      <c r="Y40" s="212"/>
      <c r="Z40" s="212"/>
      <c r="AA40" s="212"/>
      <c r="AB40" s="212"/>
      <c r="AC40" s="212"/>
      <c r="AD40" s="212"/>
      <c r="AE40" s="212"/>
      <c r="AF40" s="212"/>
      <c r="AG40" s="212" t="s">
        <v>124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ht="22.5" outlineLevel="1" x14ac:dyDescent="0.2">
      <c r="A41" s="229">
        <v>15</v>
      </c>
      <c r="B41" s="230" t="s">
        <v>173</v>
      </c>
      <c r="C41" s="240" t="s">
        <v>174</v>
      </c>
      <c r="D41" s="231" t="s">
        <v>172</v>
      </c>
      <c r="E41" s="232">
        <v>0.4</v>
      </c>
      <c r="F41" s="233"/>
      <c r="G41" s="234">
        <f>ROUND(E41*F41,2)</f>
        <v>0</v>
      </c>
      <c r="H41" s="233"/>
      <c r="I41" s="234">
        <f>ROUND(E41*H41,2)</f>
        <v>0</v>
      </c>
      <c r="J41" s="233"/>
      <c r="K41" s="234">
        <f>ROUND(E41*J41,2)</f>
        <v>0</v>
      </c>
      <c r="L41" s="234">
        <v>15</v>
      </c>
      <c r="M41" s="234">
        <f>G41*(1+L41/100)</f>
        <v>0</v>
      </c>
      <c r="N41" s="234">
        <v>1.2999999999999999E-3</v>
      </c>
      <c r="O41" s="234">
        <f>ROUND(E41*N41,2)</f>
        <v>0</v>
      </c>
      <c r="P41" s="234">
        <v>0</v>
      </c>
      <c r="Q41" s="234">
        <f>ROUND(E41*P41,2)</f>
        <v>0</v>
      </c>
      <c r="R41" s="234" t="s">
        <v>147</v>
      </c>
      <c r="S41" s="234" t="s">
        <v>107</v>
      </c>
      <c r="T41" s="235" t="s">
        <v>107</v>
      </c>
      <c r="U41" s="221">
        <v>0</v>
      </c>
      <c r="V41" s="221">
        <f>ROUND(E41*U41,2)</f>
        <v>0</v>
      </c>
      <c r="W41" s="221"/>
      <c r="X41" s="221" t="s">
        <v>148</v>
      </c>
      <c r="Y41" s="212"/>
      <c r="Z41" s="212"/>
      <c r="AA41" s="212"/>
      <c r="AB41" s="212"/>
      <c r="AC41" s="212"/>
      <c r="AD41" s="212"/>
      <c r="AE41" s="212"/>
      <c r="AF41" s="212"/>
      <c r="AG41" s="212" t="s">
        <v>149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9"/>
      <c r="B42" s="220"/>
      <c r="C42" s="256" t="s">
        <v>175</v>
      </c>
      <c r="D42" s="245"/>
      <c r="E42" s="246">
        <v>0.4</v>
      </c>
      <c r="F42" s="221"/>
      <c r="G42" s="221"/>
      <c r="H42" s="221"/>
      <c r="I42" s="221"/>
      <c r="J42" s="221"/>
      <c r="K42" s="221"/>
      <c r="L42" s="221"/>
      <c r="M42" s="221"/>
      <c r="N42" s="221"/>
      <c r="O42" s="221"/>
      <c r="P42" s="221"/>
      <c r="Q42" s="221"/>
      <c r="R42" s="221"/>
      <c r="S42" s="221"/>
      <c r="T42" s="221"/>
      <c r="U42" s="221"/>
      <c r="V42" s="221"/>
      <c r="W42" s="221"/>
      <c r="X42" s="221"/>
      <c r="Y42" s="212"/>
      <c r="Z42" s="212"/>
      <c r="AA42" s="212"/>
      <c r="AB42" s="212"/>
      <c r="AC42" s="212"/>
      <c r="AD42" s="212"/>
      <c r="AE42" s="212"/>
      <c r="AF42" s="212"/>
      <c r="AG42" s="212" t="s">
        <v>126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49">
        <v>16</v>
      </c>
      <c r="B43" s="250" t="s">
        <v>176</v>
      </c>
      <c r="C43" s="259" t="s">
        <v>177</v>
      </c>
      <c r="D43" s="251" t="s">
        <v>139</v>
      </c>
      <c r="E43" s="252">
        <v>4</v>
      </c>
      <c r="F43" s="253"/>
      <c r="G43" s="254">
        <f>ROUND(E43*F43,2)</f>
        <v>0</v>
      </c>
      <c r="H43" s="253"/>
      <c r="I43" s="254">
        <f>ROUND(E43*H43,2)</f>
        <v>0</v>
      </c>
      <c r="J43" s="253"/>
      <c r="K43" s="254">
        <f>ROUND(E43*J43,2)</f>
        <v>0</v>
      </c>
      <c r="L43" s="254">
        <v>15</v>
      </c>
      <c r="M43" s="254">
        <f>G43*(1+L43/100)</f>
        <v>0</v>
      </c>
      <c r="N43" s="254">
        <v>1E-4</v>
      </c>
      <c r="O43" s="254">
        <f>ROUND(E43*N43,2)</f>
        <v>0</v>
      </c>
      <c r="P43" s="254">
        <v>0</v>
      </c>
      <c r="Q43" s="254">
        <f>ROUND(E43*P43,2)</f>
        <v>0</v>
      </c>
      <c r="R43" s="254" t="s">
        <v>147</v>
      </c>
      <c r="S43" s="254" t="s">
        <v>107</v>
      </c>
      <c r="T43" s="255" t="s">
        <v>107</v>
      </c>
      <c r="U43" s="221">
        <v>0</v>
      </c>
      <c r="V43" s="221">
        <f>ROUND(E43*U43,2)</f>
        <v>0</v>
      </c>
      <c r="W43" s="221"/>
      <c r="X43" s="221" t="s">
        <v>148</v>
      </c>
      <c r="Y43" s="212"/>
      <c r="Z43" s="212"/>
      <c r="AA43" s="212"/>
      <c r="AB43" s="212"/>
      <c r="AC43" s="212"/>
      <c r="AD43" s="212"/>
      <c r="AE43" s="212"/>
      <c r="AF43" s="212"/>
      <c r="AG43" s="212" t="s">
        <v>149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29">
        <v>17</v>
      </c>
      <c r="B44" s="230" t="s">
        <v>178</v>
      </c>
      <c r="C44" s="240" t="s">
        <v>179</v>
      </c>
      <c r="D44" s="231" t="s">
        <v>180</v>
      </c>
      <c r="E44" s="232">
        <v>9.2000000000000003E-4</v>
      </c>
      <c r="F44" s="233"/>
      <c r="G44" s="234">
        <f>ROUND(E44*F44,2)</f>
        <v>0</v>
      </c>
      <c r="H44" s="233"/>
      <c r="I44" s="234">
        <f>ROUND(E44*H44,2)</f>
        <v>0</v>
      </c>
      <c r="J44" s="233"/>
      <c r="K44" s="234">
        <f>ROUND(E44*J44,2)</f>
        <v>0</v>
      </c>
      <c r="L44" s="234">
        <v>15</v>
      </c>
      <c r="M44" s="234">
        <f>G44*(1+L44/100)</f>
        <v>0</v>
      </c>
      <c r="N44" s="234">
        <v>0</v>
      </c>
      <c r="O44" s="234">
        <f>ROUND(E44*N44,2)</f>
        <v>0</v>
      </c>
      <c r="P44" s="234">
        <v>0</v>
      </c>
      <c r="Q44" s="234">
        <f>ROUND(E44*P44,2)</f>
        <v>0</v>
      </c>
      <c r="R44" s="234" t="s">
        <v>168</v>
      </c>
      <c r="S44" s="234" t="s">
        <v>107</v>
      </c>
      <c r="T44" s="235" t="s">
        <v>107</v>
      </c>
      <c r="U44" s="221">
        <v>5.4</v>
      </c>
      <c r="V44" s="221">
        <f>ROUND(E44*U44,2)</f>
        <v>0</v>
      </c>
      <c r="W44" s="221"/>
      <c r="X44" s="221" t="s">
        <v>181</v>
      </c>
      <c r="Y44" s="212"/>
      <c r="Z44" s="212"/>
      <c r="AA44" s="212"/>
      <c r="AB44" s="212"/>
      <c r="AC44" s="212"/>
      <c r="AD44" s="212"/>
      <c r="AE44" s="212"/>
      <c r="AF44" s="212"/>
      <c r="AG44" s="212" t="s">
        <v>182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9"/>
      <c r="B45" s="220"/>
      <c r="C45" s="257" t="s">
        <v>183</v>
      </c>
      <c r="D45" s="247"/>
      <c r="E45" s="247"/>
      <c r="F45" s="247"/>
      <c r="G45" s="247"/>
      <c r="H45" s="221"/>
      <c r="I45" s="221"/>
      <c r="J45" s="221"/>
      <c r="K45" s="221"/>
      <c r="L45" s="221"/>
      <c r="M45" s="221"/>
      <c r="N45" s="221"/>
      <c r="O45" s="221"/>
      <c r="P45" s="221"/>
      <c r="Q45" s="221"/>
      <c r="R45" s="221"/>
      <c r="S45" s="221"/>
      <c r="T45" s="221"/>
      <c r="U45" s="221"/>
      <c r="V45" s="221"/>
      <c r="W45" s="221"/>
      <c r="X45" s="221"/>
      <c r="Y45" s="212"/>
      <c r="Z45" s="212"/>
      <c r="AA45" s="212"/>
      <c r="AB45" s="212"/>
      <c r="AC45" s="212"/>
      <c r="AD45" s="212"/>
      <c r="AE45" s="212"/>
      <c r="AF45" s="212"/>
      <c r="AG45" s="212" t="s">
        <v>130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x14ac:dyDescent="0.2">
      <c r="A46" s="223" t="s">
        <v>102</v>
      </c>
      <c r="B46" s="224" t="s">
        <v>71</v>
      </c>
      <c r="C46" s="239" t="s">
        <v>72</v>
      </c>
      <c r="D46" s="225"/>
      <c r="E46" s="226"/>
      <c r="F46" s="227"/>
      <c r="G46" s="227">
        <f>SUMIF(AG47:AG50,"&lt;&gt;NOR",G47:G50)</f>
        <v>0</v>
      </c>
      <c r="H46" s="227"/>
      <c r="I46" s="227">
        <f>SUM(I47:I50)</f>
        <v>0</v>
      </c>
      <c r="J46" s="227"/>
      <c r="K46" s="227">
        <f>SUM(K47:K50)</f>
        <v>0</v>
      </c>
      <c r="L46" s="227"/>
      <c r="M46" s="227">
        <f>SUM(M47:M50)</f>
        <v>0</v>
      </c>
      <c r="N46" s="227"/>
      <c r="O46" s="227">
        <f>SUM(O47:O50)</f>
        <v>0.04</v>
      </c>
      <c r="P46" s="227"/>
      <c r="Q46" s="227">
        <f>SUM(Q47:Q50)</f>
        <v>0</v>
      </c>
      <c r="R46" s="227"/>
      <c r="S46" s="227"/>
      <c r="T46" s="228"/>
      <c r="U46" s="222"/>
      <c r="V46" s="222">
        <f>SUM(V47:V50)</f>
        <v>7.87</v>
      </c>
      <c r="W46" s="222"/>
      <c r="X46" s="222"/>
      <c r="AG46" t="s">
        <v>103</v>
      </c>
    </row>
    <row r="47" spans="1:60" ht="22.5" outlineLevel="1" x14ac:dyDescent="0.2">
      <c r="A47" s="229">
        <v>18</v>
      </c>
      <c r="B47" s="230" t="s">
        <v>184</v>
      </c>
      <c r="C47" s="240" t="s">
        <v>185</v>
      </c>
      <c r="D47" s="231" t="s">
        <v>139</v>
      </c>
      <c r="E47" s="232">
        <v>9</v>
      </c>
      <c r="F47" s="233"/>
      <c r="G47" s="234">
        <f>ROUND(E47*F47,2)</f>
        <v>0</v>
      </c>
      <c r="H47" s="233"/>
      <c r="I47" s="234">
        <f>ROUND(E47*H47,2)</f>
        <v>0</v>
      </c>
      <c r="J47" s="233"/>
      <c r="K47" s="234">
        <f>ROUND(E47*J47,2)</f>
        <v>0</v>
      </c>
      <c r="L47" s="234">
        <v>15</v>
      </c>
      <c r="M47" s="234">
        <f>G47*(1+L47/100)</f>
        <v>0</v>
      </c>
      <c r="N47" s="234">
        <v>4.3499999999999997E-3</v>
      </c>
      <c r="O47" s="234">
        <f>ROUND(E47*N47,2)</f>
        <v>0.04</v>
      </c>
      <c r="P47" s="234">
        <v>0</v>
      </c>
      <c r="Q47" s="234">
        <f>ROUND(E47*P47,2)</f>
        <v>0</v>
      </c>
      <c r="R47" s="234" t="s">
        <v>186</v>
      </c>
      <c r="S47" s="234" t="s">
        <v>107</v>
      </c>
      <c r="T47" s="235" t="s">
        <v>107</v>
      </c>
      <c r="U47" s="221">
        <v>0.85365000000000002</v>
      </c>
      <c r="V47" s="221">
        <f>ROUND(E47*U47,2)</f>
        <v>7.68</v>
      </c>
      <c r="W47" s="221"/>
      <c r="X47" s="221" t="s">
        <v>123</v>
      </c>
      <c r="Y47" s="212"/>
      <c r="Z47" s="212"/>
      <c r="AA47" s="212"/>
      <c r="AB47" s="212"/>
      <c r="AC47" s="212"/>
      <c r="AD47" s="212"/>
      <c r="AE47" s="212"/>
      <c r="AF47" s="212"/>
      <c r="AG47" s="212" t="s">
        <v>124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19"/>
      <c r="B48" s="220"/>
      <c r="C48" s="257" t="s">
        <v>187</v>
      </c>
      <c r="D48" s="247"/>
      <c r="E48" s="247"/>
      <c r="F48" s="247"/>
      <c r="G48" s="247"/>
      <c r="H48" s="221"/>
      <c r="I48" s="221"/>
      <c r="J48" s="221"/>
      <c r="K48" s="221"/>
      <c r="L48" s="221"/>
      <c r="M48" s="221"/>
      <c r="N48" s="221"/>
      <c r="O48" s="221"/>
      <c r="P48" s="221"/>
      <c r="Q48" s="221"/>
      <c r="R48" s="221"/>
      <c r="S48" s="221"/>
      <c r="T48" s="221"/>
      <c r="U48" s="221"/>
      <c r="V48" s="221"/>
      <c r="W48" s="221"/>
      <c r="X48" s="221"/>
      <c r="Y48" s="212"/>
      <c r="Z48" s="212"/>
      <c r="AA48" s="212"/>
      <c r="AB48" s="212"/>
      <c r="AC48" s="212"/>
      <c r="AD48" s="212"/>
      <c r="AE48" s="212"/>
      <c r="AF48" s="212"/>
      <c r="AG48" s="212" t="s">
        <v>130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29">
        <v>19</v>
      </c>
      <c r="B49" s="230" t="s">
        <v>188</v>
      </c>
      <c r="C49" s="240" t="s">
        <v>189</v>
      </c>
      <c r="D49" s="231" t="s">
        <v>180</v>
      </c>
      <c r="E49" s="232">
        <v>3.9149999999999997E-2</v>
      </c>
      <c r="F49" s="233"/>
      <c r="G49" s="234">
        <f>ROUND(E49*F49,2)</f>
        <v>0</v>
      </c>
      <c r="H49" s="233"/>
      <c r="I49" s="234">
        <f>ROUND(E49*H49,2)</f>
        <v>0</v>
      </c>
      <c r="J49" s="233"/>
      <c r="K49" s="234">
        <f>ROUND(E49*J49,2)</f>
        <v>0</v>
      </c>
      <c r="L49" s="234">
        <v>15</v>
      </c>
      <c r="M49" s="234">
        <f>G49*(1+L49/100)</f>
        <v>0</v>
      </c>
      <c r="N49" s="234">
        <v>0</v>
      </c>
      <c r="O49" s="234">
        <f>ROUND(E49*N49,2)</f>
        <v>0</v>
      </c>
      <c r="P49" s="234">
        <v>0</v>
      </c>
      <c r="Q49" s="234">
        <f>ROUND(E49*P49,2)</f>
        <v>0</v>
      </c>
      <c r="R49" s="234" t="s">
        <v>186</v>
      </c>
      <c r="S49" s="234" t="s">
        <v>107</v>
      </c>
      <c r="T49" s="235" t="s">
        <v>107</v>
      </c>
      <c r="U49" s="221">
        <v>4.9470000000000001</v>
      </c>
      <c r="V49" s="221">
        <f>ROUND(E49*U49,2)</f>
        <v>0.19</v>
      </c>
      <c r="W49" s="221"/>
      <c r="X49" s="221" t="s">
        <v>181</v>
      </c>
      <c r="Y49" s="212"/>
      <c r="Z49" s="212"/>
      <c r="AA49" s="212"/>
      <c r="AB49" s="212"/>
      <c r="AC49" s="212"/>
      <c r="AD49" s="212"/>
      <c r="AE49" s="212"/>
      <c r="AF49" s="212"/>
      <c r="AG49" s="212" t="s">
        <v>182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9"/>
      <c r="B50" s="220"/>
      <c r="C50" s="257" t="s">
        <v>190</v>
      </c>
      <c r="D50" s="247"/>
      <c r="E50" s="247"/>
      <c r="F50" s="247"/>
      <c r="G50" s="247"/>
      <c r="H50" s="221"/>
      <c r="I50" s="221"/>
      <c r="J50" s="221"/>
      <c r="K50" s="221"/>
      <c r="L50" s="221"/>
      <c r="M50" s="221"/>
      <c r="N50" s="221"/>
      <c r="O50" s="221"/>
      <c r="P50" s="221"/>
      <c r="Q50" s="221"/>
      <c r="R50" s="221"/>
      <c r="S50" s="221"/>
      <c r="T50" s="221"/>
      <c r="U50" s="221"/>
      <c r="V50" s="221"/>
      <c r="W50" s="221"/>
      <c r="X50" s="221"/>
      <c r="Y50" s="212"/>
      <c r="Z50" s="212"/>
      <c r="AA50" s="212"/>
      <c r="AB50" s="212"/>
      <c r="AC50" s="212"/>
      <c r="AD50" s="212"/>
      <c r="AE50" s="212"/>
      <c r="AF50" s="212"/>
      <c r="AG50" s="212" t="s">
        <v>130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x14ac:dyDescent="0.2">
      <c r="A51" s="3"/>
      <c r="B51" s="4"/>
      <c r="C51" s="242"/>
      <c r="D51" s="6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AE51">
        <v>15</v>
      </c>
      <c r="AF51">
        <v>21</v>
      </c>
      <c r="AG51" t="s">
        <v>89</v>
      </c>
    </row>
    <row r="52" spans="1:60" x14ac:dyDescent="0.2">
      <c r="A52" s="215"/>
      <c r="B52" s="216" t="s">
        <v>29</v>
      </c>
      <c r="C52" s="243"/>
      <c r="D52" s="217"/>
      <c r="E52" s="218"/>
      <c r="F52" s="218"/>
      <c r="G52" s="238">
        <f>G8+G24+G34+G37+G46</f>
        <v>0</v>
      </c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AE52">
        <f>SUMIF(L7:L50,AE51,G7:G50)</f>
        <v>0</v>
      </c>
      <c r="AF52">
        <f>SUMIF(L7:L50,AF51,G7:G50)</f>
        <v>0</v>
      </c>
      <c r="AG52" t="s">
        <v>116</v>
      </c>
    </row>
    <row r="53" spans="1:60" x14ac:dyDescent="0.2">
      <c r="C53" s="244"/>
      <c r="D53" s="10"/>
      <c r="AG53" t="s">
        <v>117</v>
      </c>
    </row>
    <row r="54" spans="1:60" x14ac:dyDescent="0.2">
      <c r="D54" s="10"/>
    </row>
    <row r="55" spans="1:60" x14ac:dyDescent="0.2">
      <c r="D55" s="10"/>
    </row>
    <row r="56" spans="1:60" x14ac:dyDescent="0.2">
      <c r="D56" s="10"/>
    </row>
    <row r="57" spans="1:60" x14ac:dyDescent="0.2">
      <c r="D57" s="10"/>
    </row>
    <row r="58" spans="1:60" x14ac:dyDescent="0.2">
      <c r="D58" s="10"/>
    </row>
    <row r="59" spans="1:60" x14ac:dyDescent="0.2">
      <c r="D59" s="10"/>
    </row>
    <row r="60" spans="1:60" x14ac:dyDescent="0.2">
      <c r="D60" s="10"/>
    </row>
    <row r="61" spans="1:60" x14ac:dyDescent="0.2">
      <c r="D61" s="10"/>
    </row>
    <row r="62" spans="1:60" x14ac:dyDescent="0.2">
      <c r="D62" s="10"/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14">
    <mergeCell ref="C48:G48"/>
    <mergeCell ref="C50:G50"/>
    <mergeCell ref="C16:G16"/>
    <mergeCell ref="C26:G26"/>
    <mergeCell ref="C29:G29"/>
    <mergeCell ref="C32:G32"/>
    <mergeCell ref="C36:G36"/>
    <mergeCell ref="C45:G45"/>
    <mergeCell ref="A1:G1"/>
    <mergeCell ref="C2:G2"/>
    <mergeCell ref="C3:G3"/>
    <mergeCell ref="C4:G4"/>
    <mergeCell ref="C12:G12"/>
    <mergeCell ref="C15:G1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00 Naklady</vt:lpstr>
      <vt:lpstr>01 27092021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'01 27092021 Pol'!Názvy_tisku</vt:lpstr>
      <vt:lpstr>oadresa</vt:lpstr>
      <vt:lpstr>Stavba!Objednatel</vt:lpstr>
      <vt:lpstr>Stavba!Objekt</vt:lpstr>
      <vt:lpstr>'00 00 Naklady'!Oblast_tisku</vt:lpstr>
      <vt:lpstr>'01 27092021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Novotná</dc:creator>
  <cp:lastModifiedBy>Hana Novotná</cp:lastModifiedBy>
  <cp:lastPrinted>2019-03-19T12:27:02Z</cp:lastPrinted>
  <dcterms:created xsi:type="dcterms:W3CDTF">2009-04-08T07:15:50Z</dcterms:created>
  <dcterms:modified xsi:type="dcterms:W3CDTF">2021-10-14T12:34:29Z</dcterms:modified>
</cp:coreProperties>
</file>